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335" windowWidth="15480" windowHeight="10725" tabRatio="954"/>
  </bookViews>
  <sheets>
    <sheet name="FRONTPAGE" sheetId="983" r:id="rId1"/>
    <sheet name="Index" sheetId="428" r:id="rId2"/>
    <sheet name="Income Statement" sheetId="901" r:id="rId3"/>
    <sheet name="Balance Sheet" sheetId="938" r:id="rId4"/>
    <sheet name="Group Shareholder's Equity" sheetId="988" r:id="rId5"/>
    <sheet name="Core Bank" sheetId="965" state="hidden" r:id="rId6"/>
    <sheet name="Asset Quality Core Bank" sheetId="940" state="hidden" r:id="rId7"/>
    <sheet name="Asset Quality Group" sheetId="1008" r:id="rId8"/>
    <sheet name="AQ Group excl. Non Core " sheetId="1009" r:id="rId9"/>
    <sheet name="Asset Quality Non-Core" sheetId="982" r:id="rId10"/>
    <sheet name="Asset Quality - by Division" sheetId="942" r:id="rId11"/>
    <sheet name="Capital" sheetId="1007" r:id="rId12"/>
    <sheet name="Commercial Bank - Italy" sheetId="903" r:id="rId13"/>
    <sheet name="Commercial Bank - Germany" sheetId="943" r:id="rId14"/>
    <sheet name="Commercial Bank - Austria" sheetId="967" r:id="rId15"/>
    <sheet name="CIB" sheetId="968" r:id="rId16"/>
    <sheet name="CIB Managerial Data" sheetId="937" r:id="rId17"/>
    <sheet name="Poland" sheetId="981" state="hidden" r:id="rId18"/>
    <sheet name="Asset Management" sheetId="919" state="hidden" r:id="rId19"/>
    <sheet name="Fineco" sheetId="970" r:id="rId20"/>
    <sheet name="COO – CC – Elisions - AM - Pol" sheetId="985" r:id="rId21"/>
    <sheet name="CEE" sheetId="980" r:id="rId22"/>
    <sheet name="CEE -Turkey Line_by_Line" sheetId="995" r:id="rId23"/>
    <sheet name="CEE - Russia" sheetId="977" r:id="rId24"/>
    <sheet name="CEE - Czech Republic &amp; Slovakia" sheetId="974" r:id="rId25"/>
    <sheet name="CEE - Hungary" sheetId="975" r:id="rId26"/>
    <sheet name="CEE - Slovenia" sheetId="979" r:id="rId27"/>
    <sheet name="CEE - Croatia" sheetId="973" r:id="rId28"/>
    <sheet name="CEE - Romania" sheetId="976" r:id="rId29"/>
    <sheet name="CEE - Bulgaria" sheetId="972" r:id="rId30"/>
    <sheet name="CEE - Bosnia" sheetId="948" r:id="rId31"/>
    <sheet name="CEE - Serbia" sheetId="978" r:id="rId32"/>
    <sheet name="Non-Core" sheetId="971" r:id="rId33"/>
    <sheet name="Fees - Details Group" sheetId="1002" r:id="rId34"/>
    <sheet name="Branches" sheetId="1005" r:id="rId35"/>
  </sheets>
  <externalReferences>
    <externalReference r:id="rId36"/>
    <externalReference r:id="rId37"/>
    <externalReference r:id="rId38"/>
    <externalReference r:id="rId39"/>
    <externalReference r:id="rId40"/>
    <externalReference r:id="rId41"/>
    <externalReference r:id="rId42"/>
    <externalReference r:id="rId43"/>
  </externalReferences>
  <definedNames>
    <definedName name="_xlnm.Print_Area" localSheetId="8">'AQ Group excl. Non Core '!$B$1:$K$64</definedName>
    <definedName name="_xlnm.Print_Area" localSheetId="18">'Asset Management'!$A$1:$M$51</definedName>
    <definedName name="_xlnm.Print_Area" localSheetId="10">'Asset Quality - by Division'!$B$1:$K$61</definedName>
    <definedName name="_xlnm.Print_Area" localSheetId="6">'Asset Quality Core Bank'!$B$1:$K$64</definedName>
    <definedName name="_xlnm.Print_Area" localSheetId="7">'Asset Quality Group'!$B$1:$K$64</definedName>
    <definedName name="_xlnm.Print_Area" localSheetId="9">'Asset Quality Non-Core'!$B$1:$K$64</definedName>
    <definedName name="_xlnm.Print_Area" localSheetId="3">'Balance Sheet'!$A$1:$J$40</definedName>
    <definedName name="_xlnm.Print_Area" localSheetId="34">Branches!$A$1:$J$71</definedName>
    <definedName name="_xlnm.Print_Area" localSheetId="11">Capital!$A$2:$M$32</definedName>
    <definedName name="_xlnm.Print_Area" localSheetId="21">CEE!$A$1:$N$40</definedName>
    <definedName name="_xlnm.Print_Area" localSheetId="30">'CEE - Bosnia'!$A$1:$N$40</definedName>
    <definedName name="_xlnm.Print_Area" localSheetId="29">'CEE - Bulgaria'!$A$1:$N$40</definedName>
    <definedName name="_xlnm.Print_Area" localSheetId="27">'CEE - Croatia'!$A$1:$N$40</definedName>
    <definedName name="_xlnm.Print_Area" localSheetId="24">'CEE - Czech Republic &amp; Slovakia'!$A$1:$N$40</definedName>
    <definedName name="_xlnm.Print_Area" localSheetId="25">'CEE - Hungary'!$A$1:$N$40</definedName>
    <definedName name="_xlnm.Print_Area" localSheetId="28">'CEE - Romania'!$A$1:$N$40</definedName>
    <definedName name="_xlnm.Print_Area" localSheetId="23">'CEE - Russia'!$A$1:$N$40</definedName>
    <definedName name="_xlnm.Print_Area" localSheetId="31">'CEE - Serbia'!$A$1:$N$40</definedName>
    <definedName name="_xlnm.Print_Area" localSheetId="26">'CEE - Slovenia'!$A$1:$N$40</definedName>
    <definedName name="_xlnm.Print_Area" localSheetId="22">'CEE -Turkey Line_by_Line'!$A$1:$N$39</definedName>
    <definedName name="_xlnm.Print_Area" localSheetId="15">CIB!$A$1:$M$40</definedName>
    <definedName name="_xlnm.Print_Area" localSheetId="16">'CIB Managerial Data'!$A$1:$J$51</definedName>
    <definedName name="_xlnm.Print_Area" localSheetId="14">'Commercial Bank - Austria'!$A$1:$M$40</definedName>
    <definedName name="_xlnm.Print_Area" localSheetId="13">'Commercial Bank - Germany'!$A$1:$M$40</definedName>
    <definedName name="_xlnm.Print_Area" localSheetId="12">'Commercial Bank - Italy'!$A$1:$M$40</definedName>
    <definedName name="_xlnm.Print_Area" localSheetId="20">'COO – CC – Elisions - AM - Pol'!$A$1:$M$38</definedName>
    <definedName name="_xlnm.Print_Area" localSheetId="5">'Core Bank'!$A$1:$M$47</definedName>
    <definedName name="_xlnm.Print_Area" localSheetId="33">'Fees - Details Group'!$A$1:$M$22</definedName>
    <definedName name="_xlnm.Print_Area" localSheetId="19">Fineco!$A$1:$M$40</definedName>
    <definedName name="_xlnm.Print_Area" localSheetId="0">FRONTPAGE!$A$1:$Y$58</definedName>
    <definedName name="_xlnm.Print_Area" localSheetId="4">'Group Shareholder''s Equity'!$A$1:$J$21</definedName>
    <definedName name="_xlnm.Print_Area" localSheetId="2">'Income Statement'!$A$1:$M$51</definedName>
    <definedName name="_xlnm.Print_Area" localSheetId="1">Index!$A$1:$E$27</definedName>
    <definedName name="_xlnm.Print_Area" localSheetId="32">'Non-Core'!$A$1:$M$40</definedName>
    <definedName name="_xlnm.Print_Area" localSheetId="17">Poland!$A$1:$N$38</definedName>
  </definedNames>
  <calcPr calcId="145621"/>
</workbook>
</file>

<file path=xl/calcChain.xml><?xml version="1.0" encoding="utf-8"?>
<calcChain xmlns="http://schemas.openxmlformats.org/spreadsheetml/2006/main">
  <c r="B39" i="919" l="1"/>
  <c r="B35" i="919"/>
  <c r="B34" i="919"/>
  <c r="B39" i="981"/>
  <c r="B35" i="981"/>
  <c r="B34" i="981"/>
  <c r="M85" i="919" l="1"/>
  <c r="L85" i="919"/>
  <c r="K85" i="919"/>
  <c r="J85" i="919"/>
  <c r="I85" i="919"/>
  <c r="H85" i="919"/>
  <c r="G85" i="919"/>
  <c r="F85" i="919"/>
  <c r="D85" i="919"/>
  <c r="C85" i="919"/>
  <c r="M84" i="919"/>
  <c r="L84" i="919"/>
  <c r="K84" i="919"/>
  <c r="J84" i="919"/>
  <c r="I84" i="919"/>
  <c r="H84" i="919"/>
  <c r="G84" i="919"/>
  <c r="F84" i="919"/>
  <c r="D84" i="919"/>
  <c r="C84" i="919"/>
  <c r="M83" i="919"/>
  <c r="L83" i="919"/>
  <c r="K83" i="919"/>
  <c r="J83" i="919"/>
  <c r="I83" i="919"/>
  <c r="H83" i="919"/>
  <c r="G83" i="919"/>
  <c r="F83" i="919"/>
  <c r="D83" i="919"/>
  <c r="C83" i="919"/>
  <c r="M82" i="919"/>
  <c r="L82" i="919"/>
  <c r="K82" i="919"/>
  <c r="J82" i="919"/>
  <c r="I82" i="919"/>
  <c r="H82" i="919"/>
  <c r="G82" i="919"/>
  <c r="F82" i="919"/>
  <c r="D82" i="919"/>
  <c r="C82" i="919"/>
  <c r="M81" i="919"/>
  <c r="L81" i="919"/>
  <c r="K81" i="919"/>
  <c r="J81" i="919"/>
  <c r="I81" i="919"/>
  <c r="H81" i="919"/>
  <c r="G81" i="919"/>
  <c r="F81" i="919"/>
  <c r="D81" i="919"/>
  <c r="C81" i="919"/>
  <c r="M39" i="919"/>
  <c r="L39" i="919"/>
  <c r="K39" i="919"/>
  <c r="J39" i="919"/>
  <c r="I39" i="919"/>
  <c r="H39" i="919"/>
  <c r="G39" i="919"/>
  <c r="F39" i="919"/>
  <c r="D39" i="919"/>
  <c r="C39" i="919"/>
  <c r="M35" i="919"/>
  <c r="L35" i="919"/>
  <c r="K35" i="919"/>
  <c r="J35" i="919"/>
  <c r="I35" i="919"/>
  <c r="H35" i="919"/>
  <c r="G35" i="919"/>
  <c r="F35" i="919"/>
  <c r="D35" i="919"/>
  <c r="C35" i="919"/>
  <c r="M34" i="919"/>
  <c r="L34" i="919"/>
  <c r="K34" i="919"/>
  <c r="J34" i="919"/>
  <c r="I34" i="919"/>
  <c r="H34" i="919"/>
  <c r="G34" i="919"/>
  <c r="F34" i="919"/>
  <c r="D34" i="919"/>
  <c r="C34" i="919"/>
  <c r="C64" i="919"/>
  <c r="M38" i="919"/>
  <c r="L38" i="919"/>
  <c r="K38" i="919"/>
  <c r="J38" i="919"/>
  <c r="I38" i="919"/>
  <c r="H38" i="919"/>
  <c r="G38" i="919"/>
  <c r="F38" i="919"/>
  <c r="D38" i="919"/>
  <c r="C38" i="919"/>
  <c r="M36" i="919"/>
  <c r="L36" i="919"/>
  <c r="K36" i="919"/>
  <c r="J36" i="919"/>
  <c r="I36" i="919"/>
  <c r="H36" i="919"/>
  <c r="G36" i="919"/>
  <c r="F36" i="919"/>
  <c r="D36" i="919"/>
  <c r="C36" i="919"/>
  <c r="M27" i="919"/>
  <c r="L27" i="919"/>
  <c r="K27" i="919"/>
  <c r="J27" i="919"/>
  <c r="I27" i="919"/>
  <c r="H27" i="919"/>
  <c r="G27" i="919"/>
  <c r="F27" i="919"/>
  <c r="D27" i="919"/>
  <c r="C27" i="919"/>
  <c r="M26" i="919"/>
  <c r="L26" i="919"/>
  <c r="K26" i="919"/>
  <c r="J26" i="919"/>
  <c r="I26" i="919"/>
  <c r="H26" i="919"/>
  <c r="G26" i="919"/>
  <c r="F26" i="919"/>
  <c r="D26" i="919"/>
  <c r="C26" i="919"/>
  <c r="M25" i="919"/>
  <c r="L25" i="919"/>
  <c r="K25" i="919"/>
  <c r="J25" i="919"/>
  <c r="I25" i="919"/>
  <c r="H25" i="919"/>
  <c r="G25" i="919"/>
  <c r="F25" i="919"/>
  <c r="D25" i="919"/>
  <c r="C25" i="919"/>
  <c r="M24" i="919"/>
  <c r="L24" i="919"/>
  <c r="K24" i="919"/>
  <c r="J24" i="919"/>
  <c r="I24" i="919"/>
  <c r="H24" i="919"/>
  <c r="G24" i="919"/>
  <c r="F24" i="919"/>
  <c r="D24" i="919"/>
  <c r="C24" i="919"/>
  <c r="M23" i="919"/>
  <c r="L23" i="919"/>
  <c r="K23" i="919"/>
  <c r="J23" i="919"/>
  <c r="I23" i="919"/>
  <c r="H23" i="919"/>
  <c r="G23" i="919"/>
  <c r="F23" i="919"/>
  <c r="D23" i="919"/>
  <c r="C23" i="919"/>
  <c r="M22" i="919"/>
  <c r="L22" i="919"/>
  <c r="K22" i="919"/>
  <c r="J22" i="919"/>
  <c r="I22" i="919"/>
  <c r="H22" i="919"/>
  <c r="G22" i="919"/>
  <c r="F22" i="919"/>
  <c r="D22" i="919"/>
  <c r="C22" i="919"/>
  <c r="M21" i="919"/>
  <c r="L21" i="919"/>
  <c r="K21" i="919"/>
  <c r="J21" i="919"/>
  <c r="I21" i="919"/>
  <c r="H21" i="919"/>
  <c r="G21" i="919"/>
  <c r="F21" i="919"/>
  <c r="D21" i="919"/>
  <c r="C21" i="919"/>
  <c r="M20" i="919"/>
  <c r="L20" i="919"/>
  <c r="K20" i="919"/>
  <c r="J20" i="919"/>
  <c r="I20" i="919"/>
  <c r="H20" i="919"/>
  <c r="G20" i="919"/>
  <c r="F20" i="919"/>
  <c r="D20" i="919"/>
  <c r="C20" i="919"/>
  <c r="M19" i="919"/>
  <c r="L19" i="919"/>
  <c r="K19" i="919"/>
  <c r="J19" i="919"/>
  <c r="I19" i="919"/>
  <c r="H19" i="919"/>
  <c r="G19" i="919"/>
  <c r="F19" i="919"/>
  <c r="D19" i="919"/>
  <c r="C19" i="919"/>
  <c r="M18" i="919"/>
  <c r="L18" i="919"/>
  <c r="K18" i="919"/>
  <c r="J18" i="919"/>
  <c r="I18" i="919"/>
  <c r="H18" i="919"/>
  <c r="G18" i="919"/>
  <c r="F18" i="919"/>
  <c r="D18" i="919"/>
  <c r="C18" i="919"/>
  <c r="M17" i="919"/>
  <c r="L17" i="919"/>
  <c r="K17" i="919"/>
  <c r="J17" i="919"/>
  <c r="I17" i="919"/>
  <c r="H17" i="919"/>
  <c r="G17" i="919"/>
  <c r="F17" i="919"/>
  <c r="D17" i="919"/>
  <c r="C17" i="919"/>
  <c r="M16" i="919"/>
  <c r="L16" i="919"/>
  <c r="K16" i="919"/>
  <c r="J16" i="919"/>
  <c r="I16" i="919"/>
  <c r="H16" i="919"/>
  <c r="G16" i="919"/>
  <c r="F16" i="919"/>
  <c r="D16" i="919"/>
  <c r="C16" i="919"/>
  <c r="M15" i="919"/>
  <c r="L15" i="919"/>
  <c r="K15" i="919"/>
  <c r="J15" i="919"/>
  <c r="I15" i="919"/>
  <c r="H15" i="919"/>
  <c r="G15" i="919"/>
  <c r="F15" i="919"/>
  <c r="D15" i="919"/>
  <c r="C15" i="919"/>
  <c r="M14" i="919"/>
  <c r="L14" i="919"/>
  <c r="K14" i="919"/>
  <c r="J14" i="919"/>
  <c r="I14" i="919"/>
  <c r="H14" i="919"/>
  <c r="G14" i="919"/>
  <c r="F14" i="919"/>
  <c r="D14" i="919"/>
  <c r="C14" i="919"/>
  <c r="M13" i="919"/>
  <c r="L13" i="919"/>
  <c r="K13" i="919"/>
  <c r="J13" i="919"/>
  <c r="I13" i="919"/>
  <c r="H13" i="919"/>
  <c r="G13" i="919"/>
  <c r="F13" i="919"/>
  <c r="D13" i="919"/>
  <c r="C13" i="919"/>
  <c r="M12" i="919"/>
  <c r="L12" i="919"/>
  <c r="K12" i="919"/>
  <c r="J12" i="919"/>
  <c r="I12" i="919"/>
  <c r="H12" i="919"/>
  <c r="G12" i="919"/>
  <c r="F12" i="919"/>
  <c r="D12" i="919"/>
  <c r="C12" i="919"/>
  <c r="M11" i="919"/>
  <c r="L11" i="919"/>
  <c r="K11" i="919"/>
  <c r="J11" i="919"/>
  <c r="I11" i="919"/>
  <c r="H11" i="919"/>
  <c r="G11" i="919"/>
  <c r="F11" i="919"/>
  <c r="D11" i="919"/>
  <c r="C11" i="919"/>
  <c r="M10" i="919"/>
  <c r="L10" i="919"/>
  <c r="K10" i="919"/>
  <c r="J10" i="919"/>
  <c r="I10" i="919"/>
  <c r="H10" i="919"/>
  <c r="G10" i="919"/>
  <c r="F10" i="919"/>
  <c r="D10" i="919"/>
  <c r="C10" i="919"/>
  <c r="M9" i="919"/>
  <c r="L9" i="919"/>
  <c r="K9" i="919"/>
  <c r="J9" i="919"/>
  <c r="I9" i="919"/>
  <c r="H9" i="919"/>
  <c r="G9" i="919"/>
  <c r="F9" i="919"/>
  <c r="D9" i="919"/>
  <c r="C9" i="919"/>
  <c r="M8" i="919"/>
  <c r="L8" i="919"/>
  <c r="K8" i="919"/>
  <c r="J8" i="919"/>
  <c r="I8" i="919"/>
  <c r="H8" i="919"/>
  <c r="G8" i="919"/>
  <c r="F8" i="919"/>
  <c r="D8" i="919"/>
  <c r="C8" i="919"/>
  <c r="N78" i="981"/>
  <c r="M78" i="981"/>
  <c r="L78" i="981"/>
  <c r="K78" i="981"/>
  <c r="J78" i="981"/>
  <c r="I78" i="981"/>
  <c r="H78" i="981"/>
  <c r="G78" i="981"/>
  <c r="D78" i="981"/>
  <c r="C78" i="981"/>
  <c r="N77" i="981"/>
  <c r="M77" i="981"/>
  <c r="L77" i="981"/>
  <c r="K77" i="981"/>
  <c r="J77" i="981"/>
  <c r="I77" i="981"/>
  <c r="H77" i="981"/>
  <c r="G77" i="981"/>
  <c r="D77" i="981"/>
  <c r="C77" i="981"/>
  <c r="N76" i="981"/>
  <c r="M76" i="981"/>
  <c r="L76" i="981"/>
  <c r="K76" i="981"/>
  <c r="J76" i="981"/>
  <c r="I76" i="981"/>
  <c r="H76" i="981"/>
  <c r="G76" i="981"/>
  <c r="D76" i="981"/>
  <c r="C76" i="981"/>
  <c r="N75" i="981"/>
  <c r="M75" i="981"/>
  <c r="L75" i="981"/>
  <c r="K75" i="981"/>
  <c r="J75" i="981"/>
  <c r="I75" i="981"/>
  <c r="H75" i="981"/>
  <c r="G75" i="981"/>
  <c r="D75" i="981"/>
  <c r="C75" i="981"/>
  <c r="N74" i="981"/>
  <c r="M74" i="981"/>
  <c r="L74" i="981"/>
  <c r="K74" i="981"/>
  <c r="J74" i="981"/>
  <c r="I74" i="981"/>
  <c r="H74" i="981"/>
  <c r="G74" i="981"/>
  <c r="D74" i="981"/>
  <c r="C74" i="981"/>
  <c r="E39" i="919" l="1"/>
  <c r="N39" i="981"/>
  <c r="M39" i="981"/>
  <c r="L39" i="981"/>
  <c r="K39" i="981"/>
  <c r="J39" i="981"/>
  <c r="I39" i="981"/>
  <c r="H39" i="981"/>
  <c r="G39" i="981"/>
  <c r="D39" i="981"/>
  <c r="C39" i="981"/>
  <c r="N35" i="981"/>
  <c r="M35" i="981"/>
  <c r="L35" i="981"/>
  <c r="K35" i="981"/>
  <c r="J35" i="981"/>
  <c r="I35" i="981"/>
  <c r="H35" i="981"/>
  <c r="G35" i="981"/>
  <c r="D35" i="981"/>
  <c r="C35" i="981"/>
  <c r="N34" i="981"/>
  <c r="M34" i="981"/>
  <c r="L34" i="981"/>
  <c r="K34" i="981"/>
  <c r="J34" i="981"/>
  <c r="I34" i="981"/>
  <c r="H34" i="981"/>
  <c r="G34" i="981"/>
  <c r="D34" i="981"/>
  <c r="C34" i="981"/>
  <c r="N38" i="981"/>
  <c r="M38" i="981"/>
  <c r="L38" i="981"/>
  <c r="K38" i="981"/>
  <c r="J38" i="981"/>
  <c r="I38" i="981"/>
  <c r="H38" i="981"/>
  <c r="G38" i="981"/>
  <c r="D38" i="981"/>
  <c r="C38" i="981"/>
  <c r="N36" i="981"/>
  <c r="M36" i="981"/>
  <c r="L36" i="981"/>
  <c r="K36" i="981"/>
  <c r="J36" i="981"/>
  <c r="I36" i="981"/>
  <c r="H36" i="981"/>
  <c r="G36" i="981"/>
  <c r="D36" i="981"/>
  <c r="C36" i="981"/>
  <c r="N32" i="981"/>
  <c r="M32" i="981"/>
  <c r="L32" i="981"/>
  <c r="K32" i="981"/>
  <c r="J32" i="981"/>
  <c r="I32" i="981"/>
  <c r="H32" i="981"/>
  <c r="G32" i="981"/>
  <c r="D32" i="981"/>
  <c r="C32" i="981"/>
  <c r="N27" i="981"/>
  <c r="M27" i="981"/>
  <c r="L27" i="981"/>
  <c r="K27" i="981"/>
  <c r="J27" i="981"/>
  <c r="I27" i="981"/>
  <c r="H27" i="981"/>
  <c r="G27" i="981"/>
  <c r="F27" i="981"/>
  <c r="D27" i="981"/>
  <c r="C27" i="981"/>
  <c r="N26" i="981"/>
  <c r="M26" i="981"/>
  <c r="L26" i="981"/>
  <c r="K26" i="981"/>
  <c r="J26" i="981"/>
  <c r="I26" i="981"/>
  <c r="H26" i="981"/>
  <c r="G26" i="981"/>
  <c r="F26" i="981"/>
  <c r="D26" i="981"/>
  <c r="C26" i="981"/>
  <c r="N25" i="981"/>
  <c r="M25" i="981"/>
  <c r="L25" i="981"/>
  <c r="K25" i="981"/>
  <c r="J25" i="981"/>
  <c r="I25" i="981"/>
  <c r="H25" i="981"/>
  <c r="G25" i="981"/>
  <c r="F25" i="981"/>
  <c r="D25" i="981"/>
  <c r="C25" i="981"/>
  <c r="N24" i="981"/>
  <c r="M24" i="981"/>
  <c r="L24" i="981"/>
  <c r="K24" i="981"/>
  <c r="J24" i="981"/>
  <c r="I24" i="981"/>
  <c r="H24" i="981"/>
  <c r="G24" i="981"/>
  <c r="F24" i="981"/>
  <c r="D24" i="981"/>
  <c r="C24" i="981"/>
  <c r="N23" i="981"/>
  <c r="M23" i="981"/>
  <c r="L23" i="981"/>
  <c r="K23" i="981"/>
  <c r="J23" i="981"/>
  <c r="I23" i="981"/>
  <c r="H23" i="981"/>
  <c r="G23" i="981"/>
  <c r="F23" i="981"/>
  <c r="D23" i="981"/>
  <c r="C23" i="981"/>
  <c r="N22" i="981"/>
  <c r="M22" i="981"/>
  <c r="L22" i="981"/>
  <c r="K22" i="981"/>
  <c r="J22" i="981"/>
  <c r="I22" i="981"/>
  <c r="H22" i="981"/>
  <c r="G22" i="981"/>
  <c r="D22" i="981"/>
  <c r="C22" i="981"/>
  <c r="N21" i="981"/>
  <c r="M21" i="981"/>
  <c r="L21" i="981"/>
  <c r="K21" i="981"/>
  <c r="J21" i="981"/>
  <c r="I21" i="981"/>
  <c r="H21" i="981"/>
  <c r="G21" i="981"/>
  <c r="F21" i="981"/>
  <c r="D21" i="981"/>
  <c r="C21" i="981"/>
  <c r="N20" i="981"/>
  <c r="M20" i="981"/>
  <c r="L20" i="981"/>
  <c r="K20" i="981"/>
  <c r="J20" i="981"/>
  <c r="I20" i="981"/>
  <c r="H20" i="981"/>
  <c r="G20" i="981"/>
  <c r="F20" i="981"/>
  <c r="D20" i="981"/>
  <c r="C20" i="981"/>
  <c r="N19" i="981"/>
  <c r="M19" i="981"/>
  <c r="L19" i="981"/>
  <c r="K19" i="981"/>
  <c r="J19" i="981"/>
  <c r="I19" i="981"/>
  <c r="H19" i="981"/>
  <c r="G19" i="981"/>
  <c r="F19" i="981"/>
  <c r="D19" i="981"/>
  <c r="C19" i="981"/>
  <c r="N18" i="981"/>
  <c r="M18" i="981"/>
  <c r="L18" i="981"/>
  <c r="K18" i="981"/>
  <c r="J18" i="981"/>
  <c r="I18" i="981"/>
  <c r="H18" i="981"/>
  <c r="G18" i="981"/>
  <c r="F18" i="981"/>
  <c r="D18" i="981"/>
  <c r="C18" i="981"/>
  <c r="N17" i="981"/>
  <c r="M17" i="981"/>
  <c r="L17" i="981"/>
  <c r="K17" i="981"/>
  <c r="J17" i="981"/>
  <c r="I17" i="981"/>
  <c r="H17" i="981"/>
  <c r="G17" i="981"/>
  <c r="F17" i="981"/>
  <c r="D17" i="981"/>
  <c r="C17" i="981"/>
  <c r="N16" i="981"/>
  <c r="M16" i="981"/>
  <c r="L16" i="981"/>
  <c r="K16" i="981"/>
  <c r="J16" i="981"/>
  <c r="I16" i="981"/>
  <c r="H16" i="981"/>
  <c r="G16" i="981"/>
  <c r="F16" i="981"/>
  <c r="D16" i="981"/>
  <c r="C16" i="981"/>
  <c r="N15" i="981"/>
  <c r="M15" i="981"/>
  <c r="L15" i="981"/>
  <c r="K15" i="981"/>
  <c r="J15" i="981"/>
  <c r="I15" i="981"/>
  <c r="H15" i="981"/>
  <c r="G15" i="981"/>
  <c r="F15" i="981"/>
  <c r="D15" i="981"/>
  <c r="C15" i="981"/>
  <c r="N14" i="981"/>
  <c r="M14" i="981"/>
  <c r="L14" i="981"/>
  <c r="K14" i="981"/>
  <c r="J14" i="981"/>
  <c r="I14" i="981"/>
  <c r="H14" i="981"/>
  <c r="G14" i="981"/>
  <c r="F14" i="981"/>
  <c r="D14" i="981"/>
  <c r="C14" i="981"/>
  <c r="N13" i="981"/>
  <c r="M13" i="981"/>
  <c r="L13" i="981"/>
  <c r="K13" i="981"/>
  <c r="J13" i="981"/>
  <c r="I13" i="981"/>
  <c r="H13" i="981"/>
  <c r="G13" i="981"/>
  <c r="F13" i="981"/>
  <c r="D13" i="981"/>
  <c r="C13" i="981"/>
  <c r="N12" i="981"/>
  <c r="M12" i="981"/>
  <c r="L12" i="981"/>
  <c r="K12" i="981"/>
  <c r="J12" i="981"/>
  <c r="I12" i="981"/>
  <c r="H12" i="981"/>
  <c r="G12" i="981"/>
  <c r="F12" i="981"/>
  <c r="D12" i="981"/>
  <c r="C12" i="981"/>
  <c r="N11" i="981"/>
  <c r="M11" i="981"/>
  <c r="L11" i="981"/>
  <c r="K11" i="981"/>
  <c r="J11" i="981"/>
  <c r="I11" i="981"/>
  <c r="H11" i="981"/>
  <c r="G11" i="981"/>
  <c r="D11" i="981"/>
  <c r="C11" i="981"/>
  <c r="N10" i="981"/>
  <c r="M10" i="981"/>
  <c r="L10" i="981"/>
  <c r="K10" i="981"/>
  <c r="J10" i="981"/>
  <c r="I10" i="981"/>
  <c r="H10" i="981"/>
  <c r="G10" i="981"/>
  <c r="F10" i="981"/>
  <c r="D10" i="981"/>
  <c r="C10" i="981"/>
  <c r="N9" i="981"/>
  <c r="M9" i="981"/>
  <c r="L9" i="981"/>
  <c r="K9" i="981"/>
  <c r="J9" i="981"/>
  <c r="I9" i="981"/>
  <c r="H9" i="981"/>
  <c r="G9" i="981"/>
  <c r="F9" i="981"/>
  <c r="D9" i="981"/>
  <c r="C9" i="981"/>
  <c r="N8" i="981"/>
  <c r="M8" i="981"/>
  <c r="L8" i="981"/>
  <c r="K8" i="981"/>
  <c r="J8" i="981"/>
  <c r="I8" i="981"/>
  <c r="H8" i="981"/>
  <c r="G8" i="981"/>
  <c r="F8" i="981"/>
  <c r="D8" i="981"/>
  <c r="C8" i="981"/>
  <c r="Q17" i="981"/>
  <c r="E39" i="981" l="1"/>
  <c r="D97" i="981"/>
  <c r="C97" i="981"/>
  <c r="K39" i="940" l="1"/>
  <c r="J39" i="940"/>
  <c r="I39" i="940"/>
  <c r="H39" i="940"/>
  <c r="G39" i="940"/>
  <c r="F39" i="940"/>
  <c r="E39" i="940"/>
  <c r="D39" i="940"/>
  <c r="K38" i="940"/>
  <c r="J38" i="940"/>
  <c r="I38" i="940"/>
  <c r="H38" i="940"/>
  <c r="G38" i="940"/>
  <c r="F38" i="940"/>
  <c r="E38" i="940"/>
  <c r="D38" i="940"/>
  <c r="K34" i="940"/>
  <c r="J34" i="940"/>
  <c r="I34" i="940"/>
  <c r="H34" i="940"/>
  <c r="G34" i="940"/>
  <c r="F34" i="940"/>
  <c r="E34" i="940"/>
  <c r="D34" i="940"/>
  <c r="K33" i="940"/>
  <c r="J33" i="940"/>
  <c r="I33" i="940"/>
  <c r="H33" i="940"/>
  <c r="G33" i="940"/>
  <c r="F33" i="940"/>
  <c r="E33" i="940"/>
  <c r="D33" i="940"/>
  <c r="K29" i="940"/>
  <c r="J29" i="940"/>
  <c r="I29" i="940"/>
  <c r="H29" i="940"/>
  <c r="G29" i="940"/>
  <c r="F29" i="940"/>
  <c r="E29" i="940"/>
  <c r="D29" i="940"/>
  <c r="K28" i="940"/>
  <c r="J28" i="940"/>
  <c r="I28" i="940"/>
  <c r="H28" i="940"/>
  <c r="G28" i="940"/>
  <c r="F28" i="940"/>
  <c r="E28" i="940"/>
  <c r="D28" i="940"/>
  <c r="F24" i="940"/>
  <c r="E24" i="940"/>
  <c r="D24" i="940"/>
  <c r="F23" i="940"/>
  <c r="E23" i="940"/>
  <c r="D23" i="940"/>
  <c r="F19" i="940"/>
  <c r="E19" i="940"/>
  <c r="D19" i="940"/>
  <c r="F18" i="940"/>
  <c r="E18" i="940"/>
  <c r="D18" i="940"/>
  <c r="K14" i="940"/>
  <c r="J14" i="940"/>
  <c r="I14" i="940"/>
  <c r="H14" i="940"/>
  <c r="G14" i="940"/>
  <c r="F14" i="940"/>
  <c r="E14" i="940"/>
  <c r="D14" i="940"/>
  <c r="K13" i="940"/>
  <c r="J13" i="940"/>
  <c r="I13" i="940"/>
  <c r="H13" i="940"/>
  <c r="G13" i="940"/>
  <c r="F13" i="940"/>
  <c r="E13" i="940"/>
  <c r="D13" i="940"/>
  <c r="K9" i="940"/>
  <c r="J9" i="940"/>
  <c r="I9" i="940"/>
  <c r="H9" i="940"/>
  <c r="G9" i="940"/>
  <c r="F9" i="940"/>
  <c r="E9" i="940"/>
  <c r="D9" i="940"/>
  <c r="K8" i="940"/>
  <c r="J8" i="940"/>
  <c r="I8" i="940"/>
  <c r="H8" i="940"/>
  <c r="G8" i="940"/>
  <c r="F8" i="940"/>
  <c r="E8" i="940"/>
  <c r="D8" i="940"/>
  <c r="M88" i="965" l="1"/>
  <c r="L88" i="965"/>
  <c r="K88" i="965"/>
  <c r="J88" i="965"/>
  <c r="I88" i="965"/>
  <c r="H88" i="965"/>
  <c r="G88" i="965"/>
  <c r="F88" i="965"/>
  <c r="D88" i="965"/>
  <c r="C88" i="965"/>
  <c r="M90" i="965"/>
  <c r="L90" i="965"/>
  <c r="K90" i="965"/>
  <c r="J90" i="965"/>
  <c r="I90" i="965"/>
  <c r="H90" i="965"/>
  <c r="G90" i="965"/>
  <c r="F90" i="965"/>
  <c r="D90" i="965"/>
  <c r="C90" i="965"/>
  <c r="M87" i="965" l="1"/>
  <c r="L87" i="965"/>
  <c r="K87" i="965"/>
  <c r="J87" i="965"/>
  <c r="I87" i="965"/>
  <c r="H87" i="965"/>
  <c r="G87" i="965"/>
  <c r="F87" i="965"/>
  <c r="D87" i="965"/>
  <c r="C87" i="965"/>
  <c r="M86" i="965"/>
  <c r="L86" i="965"/>
  <c r="K86" i="965"/>
  <c r="J86" i="965"/>
  <c r="I86" i="965"/>
  <c r="H86" i="965"/>
  <c r="G86" i="965"/>
  <c r="F86" i="965"/>
  <c r="D86" i="965"/>
  <c r="C86" i="965"/>
  <c r="M48" i="965"/>
  <c r="L48" i="965"/>
  <c r="K48" i="965"/>
  <c r="J48" i="965"/>
  <c r="I48" i="965"/>
  <c r="H48" i="965"/>
  <c r="G48" i="965"/>
  <c r="F48" i="965"/>
  <c r="D48" i="965"/>
  <c r="C48" i="965"/>
  <c r="B48" i="965"/>
  <c r="M45" i="965"/>
  <c r="M47" i="965"/>
  <c r="M44" i="965"/>
  <c r="M43" i="965"/>
  <c r="M42" i="965"/>
  <c r="M41" i="965"/>
  <c r="L41" i="965"/>
  <c r="K41" i="965"/>
  <c r="J41" i="965"/>
  <c r="I41" i="965"/>
  <c r="H41" i="965"/>
  <c r="G41" i="965"/>
  <c r="F41" i="965"/>
  <c r="D41" i="965"/>
  <c r="C41" i="965"/>
  <c r="M40" i="965"/>
  <c r="L40" i="965"/>
  <c r="K40" i="965"/>
  <c r="J40" i="965"/>
  <c r="I40" i="965"/>
  <c r="H40" i="965"/>
  <c r="G40" i="965"/>
  <c r="F40" i="965"/>
  <c r="D40" i="965"/>
  <c r="C40" i="965"/>
  <c r="B41" i="965"/>
  <c r="B40" i="965"/>
  <c r="E48" i="965" l="1"/>
  <c r="L89" i="965"/>
  <c r="K89" i="965"/>
  <c r="J89" i="965"/>
  <c r="I89" i="965"/>
  <c r="H89" i="965"/>
  <c r="G89" i="965"/>
  <c r="F89" i="965"/>
  <c r="D89" i="965" l="1"/>
  <c r="M89" i="965"/>
  <c r="C89" i="965"/>
  <c r="M66" i="965" l="1"/>
  <c r="L66" i="965"/>
  <c r="K66" i="965"/>
  <c r="J66" i="965"/>
  <c r="I66" i="965"/>
  <c r="H66" i="965"/>
  <c r="G66" i="965"/>
  <c r="F66" i="965"/>
  <c r="D66" i="965"/>
  <c r="C66" i="965"/>
  <c r="L44" i="965"/>
  <c r="K44" i="965"/>
  <c r="J44" i="965"/>
  <c r="I44" i="965"/>
  <c r="H44" i="965"/>
  <c r="G44" i="965"/>
  <c r="F44" i="965"/>
  <c r="D44" i="965"/>
  <c r="C44" i="965"/>
  <c r="L43" i="965"/>
  <c r="K43" i="965"/>
  <c r="J43" i="965"/>
  <c r="I43" i="965"/>
  <c r="H43" i="965"/>
  <c r="G43" i="965"/>
  <c r="F43" i="965"/>
  <c r="D43" i="965"/>
  <c r="C43" i="965"/>
  <c r="L42" i="965"/>
  <c r="K42" i="965"/>
  <c r="J42" i="965"/>
  <c r="I42" i="965"/>
  <c r="H42" i="965"/>
  <c r="G42" i="965"/>
  <c r="F42" i="965"/>
  <c r="D42" i="965"/>
  <c r="C42" i="965"/>
  <c r="L47" i="965" l="1"/>
  <c r="K47" i="965"/>
  <c r="J47" i="965"/>
  <c r="I47" i="965"/>
  <c r="H47" i="965"/>
  <c r="G47" i="965"/>
  <c r="F47" i="965"/>
  <c r="D47" i="965"/>
  <c r="C47" i="965"/>
  <c r="L45" i="965"/>
  <c r="K45" i="965"/>
  <c r="J45" i="965"/>
  <c r="I45" i="965"/>
  <c r="H45" i="965"/>
  <c r="G45" i="965"/>
  <c r="F45" i="965"/>
  <c r="D45" i="965"/>
  <c r="C45" i="965"/>
  <c r="M38" i="965"/>
  <c r="L38" i="965"/>
  <c r="K38" i="965"/>
  <c r="J38" i="965"/>
  <c r="I38" i="965"/>
  <c r="H38" i="965"/>
  <c r="G38" i="965"/>
  <c r="F38" i="965"/>
  <c r="D38" i="965"/>
  <c r="C38" i="965"/>
  <c r="C82" i="965" s="1"/>
  <c r="M34" i="965"/>
  <c r="L34" i="965"/>
  <c r="K34" i="965"/>
  <c r="J34" i="965"/>
  <c r="I34" i="965"/>
  <c r="H34" i="965"/>
  <c r="G34" i="965"/>
  <c r="F34" i="965"/>
  <c r="D34" i="965"/>
  <c r="C34" i="965"/>
  <c r="M33" i="965"/>
  <c r="L33" i="965"/>
  <c r="K33" i="965"/>
  <c r="J33" i="965"/>
  <c r="I33" i="965"/>
  <c r="H33" i="965"/>
  <c r="G33" i="965"/>
  <c r="F33" i="965"/>
  <c r="D33" i="965"/>
  <c r="C33" i="965"/>
  <c r="M32" i="965"/>
  <c r="L32" i="965"/>
  <c r="K32" i="965"/>
  <c r="J32" i="965"/>
  <c r="I32" i="965"/>
  <c r="H32" i="965"/>
  <c r="G32" i="965"/>
  <c r="F32" i="965"/>
  <c r="D32" i="965"/>
  <c r="C32" i="965"/>
  <c r="M31" i="965"/>
  <c r="L31" i="965"/>
  <c r="K31" i="965"/>
  <c r="J31" i="965"/>
  <c r="I31" i="965"/>
  <c r="H31" i="965"/>
  <c r="G31" i="965"/>
  <c r="F31" i="965"/>
  <c r="D31" i="965"/>
  <c r="C31" i="965"/>
  <c r="M30" i="965"/>
  <c r="L30" i="965"/>
  <c r="K30" i="965"/>
  <c r="J30" i="965"/>
  <c r="I30" i="965"/>
  <c r="H30" i="965"/>
  <c r="G30" i="965"/>
  <c r="F30" i="965"/>
  <c r="D30" i="965"/>
  <c r="C30" i="965"/>
  <c r="M29" i="965"/>
  <c r="L29" i="965"/>
  <c r="K29" i="965"/>
  <c r="J29" i="965"/>
  <c r="I29" i="965"/>
  <c r="H29" i="965"/>
  <c r="G29" i="965"/>
  <c r="F29" i="965"/>
  <c r="D29" i="965"/>
  <c r="C29" i="965"/>
  <c r="M28" i="965"/>
  <c r="L28" i="965"/>
  <c r="K28" i="965"/>
  <c r="J28" i="965"/>
  <c r="I28" i="965"/>
  <c r="H28" i="965"/>
  <c r="G28" i="965"/>
  <c r="F28" i="965"/>
  <c r="D28" i="965"/>
  <c r="C28" i="965"/>
  <c r="M27" i="965"/>
  <c r="L27" i="965"/>
  <c r="K27" i="965"/>
  <c r="J27" i="965"/>
  <c r="I27" i="965"/>
  <c r="H27" i="965"/>
  <c r="G27" i="965"/>
  <c r="F27" i="965"/>
  <c r="D27" i="965"/>
  <c r="C27" i="965"/>
  <c r="M26" i="965"/>
  <c r="L26" i="965"/>
  <c r="K26" i="965"/>
  <c r="J26" i="965"/>
  <c r="I26" i="965"/>
  <c r="H26" i="965"/>
  <c r="G26" i="965"/>
  <c r="F26" i="965"/>
  <c r="D26" i="965"/>
  <c r="C26" i="965"/>
  <c r="M25" i="965"/>
  <c r="L25" i="965"/>
  <c r="K25" i="965"/>
  <c r="J25" i="965"/>
  <c r="I25" i="965"/>
  <c r="H25" i="965"/>
  <c r="G25" i="965"/>
  <c r="F25" i="965"/>
  <c r="D25" i="965"/>
  <c r="C25" i="965"/>
  <c r="M24" i="965"/>
  <c r="L24" i="965"/>
  <c r="K24" i="965"/>
  <c r="J24" i="965"/>
  <c r="I24" i="965"/>
  <c r="H24" i="965"/>
  <c r="G24" i="965"/>
  <c r="F24" i="965"/>
  <c r="D24" i="965"/>
  <c r="C24" i="965"/>
  <c r="M23" i="965"/>
  <c r="L23" i="965"/>
  <c r="K23" i="965"/>
  <c r="J23" i="965"/>
  <c r="I23" i="965"/>
  <c r="H23" i="965"/>
  <c r="G23" i="965"/>
  <c r="F23" i="965"/>
  <c r="D23" i="965"/>
  <c r="C23" i="965"/>
  <c r="M22" i="965"/>
  <c r="L22" i="965"/>
  <c r="K22" i="965"/>
  <c r="J22" i="965"/>
  <c r="I22" i="965"/>
  <c r="H22" i="965"/>
  <c r="G22" i="965"/>
  <c r="F22" i="965"/>
  <c r="D22" i="965"/>
  <c r="C22" i="965"/>
  <c r="M21" i="965"/>
  <c r="L21" i="965"/>
  <c r="K21" i="965"/>
  <c r="J21" i="965"/>
  <c r="I21" i="965"/>
  <c r="H21" i="965"/>
  <c r="G21" i="965"/>
  <c r="F21" i="965"/>
  <c r="D21" i="965"/>
  <c r="C21" i="965"/>
  <c r="M20" i="965"/>
  <c r="L20" i="965"/>
  <c r="K20" i="965"/>
  <c r="J20" i="965"/>
  <c r="I20" i="965"/>
  <c r="H20" i="965"/>
  <c r="G20" i="965"/>
  <c r="F20" i="965"/>
  <c r="D20" i="965"/>
  <c r="C20" i="965"/>
  <c r="M19" i="965"/>
  <c r="L19" i="965"/>
  <c r="K19" i="965"/>
  <c r="J19" i="965"/>
  <c r="I19" i="965"/>
  <c r="H19" i="965"/>
  <c r="G19" i="965"/>
  <c r="F19" i="965"/>
  <c r="D19" i="965"/>
  <c r="C19" i="965"/>
  <c r="M18" i="965"/>
  <c r="L18" i="965"/>
  <c r="K18" i="965"/>
  <c r="J18" i="965"/>
  <c r="I18" i="965"/>
  <c r="H18" i="965"/>
  <c r="G18" i="965"/>
  <c r="F18" i="965"/>
  <c r="D18" i="965"/>
  <c r="C18" i="965"/>
  <c r="M17" i="965"/>
  <c r="L17" i="965"/>
  <c r="K17" i="965"/>
  <c r="J17" i="965"/>
  <c r="I17" i="965"/>
  <c r="H17" i="965"/>
  <c r="G17" i="965"/>
  <c r="F17" i="965"/>
  <c r="D17" i="965"/>
  <c r="C17" i="965"/>
  <c r="M16" i="965"/>
  <c r="L16" i="965"/>
  <c r="K16" i="965"/>
  <c r="J16" i="965"/>
  <c r="I16" i="965"/>
  <c r="H16" i="965"/>
  <c r="G16" i="965"/>
  <c r="F16" i="965"/>
  <c r="D16" i="965"/>
  <c r="C16" i="965"/>
  <c r="M15" i="965"/>
  <c r="L15" i="965"/>
  <c r="K15" i="965"/>
  <c r="J15" i="965"/>
  <c r="I15" i="965"/>
  <c r="H15" i="965"/>
  <c r="G15" i="965"/>
  <c r="F15" i="965"/>
  <c r="D15" i="965"/>
  <c r="C15" i="965"/>
  <c r="M14" i="965"/>
  <c r="L14" i="965"/>
  <c r="K14" i="965"/>
  <c r="J14" i="965"/>
  <c r="I14" i="965"/>
  <c r="H14" i="965"/>
  <c r="G14" i="965"/>
  <c r="F14" i="965"/>
  <c r="D14" i="965"/>
  <c r="C14" i="965"/>
  <c r="M13" i="965"/>
  <c r="L13" i="965"/>
  <c r="K13" i="965"/>
  <c r="J13" i="965"/>
  <c r="I13" i="965"/>
  <c r="H13" i="965"/>
  <c r="G13" i="965"/>
  <c r="F13" i="965"/>
  <c r="D13" i="965"/>
  <c r="C13" i="965"/>
  <c r="M12" i="965"/>
  <c r="L12" i="965"/>
  <c r="K12" i="965"/>
  <c r="J12" i="965"/>
  <c r="I12" i="965"/>
  <c r="H12" i="965"/>
  <c r="G12" i="965"/>
  <c r="F12" i="965"/>
  <c r="D12" i="965"/>
  <c r="C12" i="965"/>
  <c r="M11" i="965"/>
  <c r="L11" i="965"/>
  <c r="K11" i="965"/>
  <c r="J11" i="965"/>
  <c r="I11" i="965"/>
  <c r="H11" i="965"/>
  <c r="G11" i="965"/>
  <c r="F11" i="965"/>
  <c r="D11" i="965"/>
  <c r="C11" i="965"/>
  <c r="M10" i="965"/>
  <c r="L10" i="965"/>
  <c r="K10" i="965"/>
  <c r="J10" i="965"/>
  <c r="I10" i="965"/>
  <c r="H10" i="965"/>
  <c r="G10" i="965"/>
  <c r="F10" i="965"/>
  <c r="D10" i="965"/>
  <c r="C10" i="965"/>
  <c r="M9" i="965"/>
  <c r="L9" i="965"/>
  <c r="K9" i="965"/>
  <c r="J9" i="965"/>
  <c r="I9" i="965"/>
  <c r="H9" i="965"/>
  <c r="G9" i="965"/>
  <c r="F9" i="965"/>
  <c r="D9" i="965"/>
  <c r="C9" i="965"/>
  <c r="M8" i="965"/>
  <c r="L8" i="965"/>
  <c r="K8" i="965"/>
  <c r="J8" i="965"/>
  <c r="I8" i="965"/>
  <c r="H8" i="965"/>
  <c r="G8" i="965"/>
  <c r="F8" i="965"/>
  <c r="D8" i="965"/>
  <c r="C8" i="965"/>
  <c r="D97" i="965" l="1"/>
  <c r="C97" i="965"/>
  <c r="C5" i="919" l="1"/>
  <c r="C5" i="981"/>
  <c r="C5" i="965"/>
  <c r="L51" i="919" l="1"/>
  <c r="L50" i="919"/>
  <c r="L49" i="919"/>
  <c r="L48" i="919"/>
  <c r="L47" i="919"/>
  <c r="L46" i="919"/>
  <c r="L45" i="919"/>
  <c r="L44" i="919"/>
  <c r="L43" i="919"/>
  <c r="L42" i="919"/>
  <c r="C42" i="919" l="1"/>
  <c r="D51" i="919"/>
  <c r="D50" i="919"/>
  <c r="D49" i="919"/>
  <c r="D48" i="919"/>
  <c r="D47" i="919"/>
  <c r="D46" i="919"/>
  <c r="D45" i="919"/>
  <c r="D44" i="919"/>
  <c r="D43" i="919"/>
  <c r="D42" i="919"/>
  <c r="D64" i="919" l="1"/>
  <c r="K51" i="919"/>
  <c r="K50" i="919"/>
  <c r="K49" i="919"/>
  <c r="K48" i="919"/>
  <c r="K47" i="919"/>
  <c r="K46" i="919"/>
  <c r="K45" i="919"/>
  <c r="K44" i="919"/>
  <c r="K43" i="919"/>
  <c r="K42" i="919"/>
  <c r="J51" i="919"/>
  <c r="J50" i="919"/>
  <c r="J49" i="919"/>
  <c r="J48" i="919"/>
  <c r="J47" i="919"/>
  <c r="J46" i="919"/>
  <c r="J45" i="919"/>
  <c r="J44" i="919"/>
  <c r="J43" i="919"/>
  <c r="J42" i="919"/>
  <c r="K64" i="919" l="1"/>
  <c r="K63" i="919" s="1"/>
  <c r="D97" i="919" l="1"/>
  <c r="D63" i="919"/>
  <c r="E16" i="940" l="1"/>
  <c r="E15" i="940"/>
  <c r="D15" i="940"/>
  <c r="F16" i="940"/>
  <c r="F15" i="940"/>
  <c r="D16" i="940"/>
  <c r="F25" i="940" l="1"/>
  <c r="F20" i="940"/>
  <c r="E25" i="940"/>
  <c r="E21" i="940"/>
  <c r="F26" i="940"/>
  <c r="D25" i="940"/>
  <c r="F21" i="940"/>
  <c r="D20" i="940"/>
  <c r="D26" i="940"/>
  <c r="D21" i="940"/>
  <c r="E20" i="940"/>
  <c r="E26" i="940"/>
  <c r="E35" i="981" l="1"/>
  <c r="E35" i="919"/>
  <c r="E36" i="919"/>
  <c r="E41" i="965"/>
  <c r="E36" i="981"/>
  <c r="J83" i="965" l="1"/>
  <c r="C31" i="981" l="1"/>
  <c r="E25" i="981" l="1"/>
  <c r="E34" i="919"/>
  <c r="E11" i="919"/>
  <c r="E23" i="919"/>
  <c r="E21" i="919"/>
  <c r="C31" i="919"/>
  <c r="E10" i="919"/>
  <c r="G31" i="919"/>
  <c r="K31" i="919"/>
  <c r="E14" i="919"/>
  <c r="D31" i="919"/>
  <c r="I31" i="919"/>
  <c r="M31" i="919"/>
  <c r="H31" i="919"/>
  <c r="E9" i="919"/>
  <c r="E13" i="919"/>
  <c r="E15" i="919"/>
  <c r="E17" i="919"/>
  <c r="E19" i="919"/>
  <c r="E25" i="919"/>
  <c r="E27" i="919"/>
  <c r="E8" i="919"/>
  <c r="E12" i="919"/>
  <c r="F31" i="919"/>
  <c r="J31" i="919"/>
  <c r="E16" i="919"/>
  <c r="L31" i="919"/>
  <c r="E20" i="919"/>
  <c r="E22" i="919"/>
  <c r="E24" i="919"/>
  <c r="E26" i="919"/>
  <c r="E38" i="919"/>
  <c r="E18" i="919"/>
  <c r="L37" i="965" l="1"/>
  <c r="E31" i="919"/>
  <c r="E16" i="965"/>
  <c r="E34" i="965"/>
  <c r="E18" i="965"/>
  <c r="E22" i="965"/>
  <c r="E24" i="965"/>
  <c r="E26" i="965"/>
  <c r="E28" i="965"/>
  <c r="E30" i="965"/>
  <c r="E32" i="965"/>
  <c r="E8" i="965"/>
  <c r="E12" i="965"/>
  <c r="E20" i="965"/>
  <c r="E10" i="965"/>
  <c r="E14" i="965"/>
  <c r="E9" i="965"/>
  <c r="E21" i="965"/>
  <c r="E25" i="965"/>
  <c r="E31" i="965"/>
  <c r="E11" i="965"/>
  <c r="E13" i="965"/>
  <c r="E17" i="965"/>
  <c r="E19" i="965"/>
  <c r="E23" i="965"/>
  <c r="E27" i="965"/>
  <c r="E29" i="965"/>
  <c r="E33" i="965"/>
  <c r="E15" i="965" l="1"/>
  <c r="E38" i="965" l="1"/>
  <c r="K65" i="965" l="1"/>
  <c r="M65" i="965"/>
  <c r="L65" i="965"/>
  <c r="E40" i="965" l="1"/>
  <c r="E44" i="965" l="1"/>
  <c r="C65" i="965" l="1"/>
  <c r="E42" i="965" l="1"/>
  <c r="J65" i="965"/>
  <c r="E43" i="965"/>
  <c r="D65" i="965"/>
  <c r="G65" i="965"/>
  <c r="H65" i="965"/>
  <c r="F65" i="965"/>
  <c r="I65" i="965" l="1"/>
  <c r="M51" i="919" l="1"/>
  <c r="M49" i="919"/>
  <c r="M48" i="919"/>
  <c r="M47" i="919"/>
  <c r="M46" i="919"/>
  <c r="M45" i="919"/>
  <c r="M44" i="919"/>
  <c r="M43" i="919"/>
  <c r="M42" i="919"/>
  <c r="K78" i="919" l="1"/>
  <c r="C78" i="919"/>
  <c r="M77" i="919"/>
  <c r="L77" i="919"/>
  <c r="K77" i="919"/>
  <c r="J77" i="919"/>
  <c r="I77" i="919"/>
  <c r="H77" i="919"/>
  <c r="G77" i="919"/>
  <c r="F77" i="919"/>
  <c r="D77" i="919"/>
  <c r="C77" i="919"/>
  <c r="M64" i="919"/>
  <c r="L64" i="919"/>
  <c r="J64" i="919"/>
  <c r="J63" i="919" s="1"/>
  <c r="I64" i="919"/>
  <c r="H64" i="919"/>
  <c r="G64" i="919"/>
  <c r="F64" i="919"/>
  <c r="C51" i="919"/>
  <c r="M50" i="919"/>
  <c r="C50" i="919"/>
  <c r="C49" i="919"/>
  <c r="C48" i="919"/>
  <c r="C47" i="919"/>
  <c r="C46" i="919"/>
  <c r="C45" i="919"/>
  <c r="C44" i="919"/>
  <c r="C43" i="919"/>
  <c r="M78" i="919"/>
  <c r="L78" i="919"/>
  <c r="J78" i="919"/>
  <c r="I78" i="919"/>
  <c r="H78" i="919"/>
  <c r="G78" i="919"/>
  <c r="F78" i="919"/>
  <c r="M76" i="919"/>
  <c r="L76" i="919"/>
  <c r="K76" i="919"/>
  <c r="J76" i="919"/>
  <c r="I76" i="919"/>
  <c r="H76" i="919"/>
  <c r="G76" i="919"/>
  <c r="F76" i="919"/>
  <c r="D76" i="919"/>
  <c r="M57" i="919"/>
  <c r="K57" i="919"/>
  <c r="I57" i="919"/>
  <c r="H57" i="919"/>
  <c r="G57" i="919"/>
  <c r="M75" i="919"/>
  <c r="L75" i="919"/>
  <c r="J75" i="919"/>
  <c r="I75" i="919"/>
  <c r="G75" i="919"/>
  <c r="F75" i="919"/>
  <c r="D75" i="919"/>
  <c r="N71" i="981"/>
  <c r="M71" i="981"/>
  <c r="L71" i="981"/>
  <c r="K71" i="981"/>
  <c r="J71" i="981"/>
  <c r="I71" i="981"/>
  <c r="H71" i="981"/>
  <c r="G71" i="981"/>
  <c r="D71" i="981"/>
  <c r="C71" i="981"/>
  <c r="N69" i="981"/>
  <c r="M69" i="981"/>
  <c r="L69" i="981"/>
  <c r="K69" i="981"/>
  <c r="J69" i="981"/>
  <c r="I69" i="981"/>
  <c r="H69" i="981"/>
  <c r="G69" i="981"/>
  <c r="C69" i="981"/>
  <c r="N50" i="981"/>
  <c r="M50" i="981"/>
  <c r="L50" i="981"/>
  <c r="N68" i="981"/>
  <c r="M68" i="981"/>
  <c r="L68" i="981"/>
  <c r="K68" i="981"/>
  <c r="J68" i="981"/>
  <c r="I68" i="981"/>
  <c r="H68" i="981"/>
  <c r="G68" i="981"/>
  <c r="D68" i="981"/>
  <c r="K45" i="940"/>
  <c r="J45" i="940"/>
  <c r="I45" i="940"/>
  <c r="H45" i="940"/>
  <c r="G45" i="940"/>
  <c r="F45" i="940"/>
  <c r="E45" i="940"/>
  <c r="D45" i="940"/>
  <c r="K44" i="940"/>
  <c r="J44" i="940"/>
  <c r="I44" i="940"/>
  <c r="H44" i="940"/>
  <c r="G44" i="940"/>
  <c r="F44" i="940"/>
  <c r="E44" i="940"/>
  <c r="D44" i="940"/>
  <c r="K41" i="940"/>
  <c r="H41" i="940"/>
  <c r="F41" i="940"/>
  <c r="D41" i="940"/>
  <c r="J36" i="940"/>
  <c r="H62" i="940"/>
  <c r="E36" i="940"/>
  <c r="J31" i="940"/>
  <c r="I59" i="940"/>
  <c r="F59" i="940"/>
  <c r="I50" i="940"/>
  <c r="K11" i="940"/>
  <c r="J11" i="940"/>
  <c r="I47" i="940"/>
  <c r="G11" i="940"/>
  <c r="D47" i="940"/>
  <c r="K96" i="965"/>
  <c r="F96" i="965"/>
  <c r="J95" i="965"/>
  <c r="I83" i="965"/>
  <c r="C83" i="965"/>
  <c r="M82" i="965"/>
  <c r="L82" i="965"/>
  <c r="K82" i="965"/>
  <c r="K94" i="965" s="1"/>
  <c r="J82" i="965"/>
  <c r="I82" i="965"/>
  <c r="H82" i="965"/>
  <c r="G82" i="965"/>
  <c r="F82" i="965"/>
  <c r="D82" i="965"/>
  <c r="M81" i="965"/>
  <c r="L81" i="965"/>
  <c r="K81" i="965"/>
  <c r="J81" i="965"/>
  <c r="I81" i="965"/>
  <c r="H81" i="965"/>
  <c r="G81" i="965"/>
  <c r="F81" i="965"/>
  <c r="C81" i="965"/>
  <c r="L80" i="965"/>
  <c r="K80" i="965"/>
  <c r="J80" i="965"/>
  <c r="I80" i="965"/>
  <c r="H80" i="965"/>
  <c r="G80" i="965"/>
  <c r="F80" i="965"/>
  <c r="D80" i="965"/>
  <c r="C98" i="919" l="1"/>
  <c r="M63" i="919"/>
  <c r="L63" i="919"/>
  <c r="J10" i="940"/>
  <c r="I62" i="940"/>
  <c r="I36" i="940"/>
  <c r="C63" i="919"/>
  <c r="I11" i="940"/>
  <c r="I31" i="940"/>
  <c r="D62" i="940"/>
  <c r="D50" i="940"/>
  <c r="K31" i="940"/>
  <c r="F36" i="940"/>
  <c r="D36" i="940"/>
  <c r="D66" i="940" s="1"/>
  <c r="C37" i="965"/>
  <c r="H37" i="965"/>
  <c r="G37" i="965"/>
  <c r="K37" i="965"/>
  <c r="D37" i="965"/>
  <c r="I37" i="965"/>
  <c r="M37" i="965"/>
  <c r="F37" i="965"/>
  <c r="J37" i="965"/>
  <c r="D62" i="965"/>
  <c r="M62" i="965"/>
  <c r="F62" i="965"/>
  <c r="J62" i="965"/>
  <c r="E42" i="919"/>
  <c r="F61" i="965"/>
  <c r="E41" i="940"/>
  <c r="G41" i="940"/>
  <c r="E45" i="919"/>
  <c r="E49" i="919"/>
  <c r="E43" i="919"/>
  <c r="E47" i="919"/>
  <c r="E46" i="919"/>
  <c r="E50" i="919"/>
  <c r="G63" i="919"/>
  <c r="F63" i="919"/>
  <c r="H63" i="919"/>
  <c r="E44" i="919"/>
  <c r="E48" i="919"/>
  <c r="I63" i="919"/>
  <c r="J80" i="981"/>
  <c r="N80" i="981"/>
  <c r="M87" i="919"/>
  <c r="K15" i="940"/>
  <c r="H92" i="965"/>
  <c r="L92" i="965"/>
  <c r="C93" i="965"/>
  <c r="I15" i="940"/>
  <c r="F35" i="940"/>
  <c r="F47" i="940"/>
  <c r="F10" i="940"/>
  <c r="C81" i="981"/>
  <c r="G10" i="940"/>
  <c r="H35" i="940"/>
  <c r="D56" i="940"/>
  <c r="I40" i="940"/>
  <c r="E47" i="940"/>
  <c r="I10" i="940"/>
  <c r="H15" i="940"/>
  <c r="G30" i="940"/>
  <c r="K62" i="940"/>
  <c r="E11" i="940"/>
  <c r="G15" i="940"/>
  <c r="D53" i="940"/>
  <c r="D59" i="940"/>
  <c r="I53" i="940"/>
  <c r="I35" i="940"/>
  <c r="J59" i="940"/>
  <c r="F40" i="940"/>
  <c r="I41" i="940"/>
  <c r="C84" i="981"/>
  <c r="K16" i="940"/>
  <c r="K10" i="940"/>
  <c r="F11" i="940"/>
  <c r="I16" i="940"/>
  <c r="E53" i="940"/>
  <c r="E59" i="940"/>
  <c r="I30" i="940"/>
  <c r="E31" i="940"/>
  <c r="I56" i="940"/>
  <c r="E34" i="981"/>
  <c r="K30" i="940"/>
  <c r="D35" i="940"/>
  <c r="K92" i="965"/>
  <c r="H47" i="940"/>
  <c r="D10" i="940"/>
  <c r="H10" i="940"/>
  <c r="F30" i="940"/>
  <c r="F31" i="940"/>
  <c r="D40" i="940"/>
  <c r="H40" i="940"/>
  <c r="H59" i="940"/>
  <c r="D30" i="940"/>
  <c r="H30" i="940"/>
  <c r="G35" i="940"/>
  <c r="K35" i="940"/>
  <c r="G40" i="940"/>
  <c r="K40" i="940"/>
  <c r="M81" i="981"/>
  <c r="L83" i="981"/>
  <c r="F88" i="919"/>
  <c r="J88" i="919"/>
  <c r="H81" i="981"/>
  <c r="L81" i="981"/>
  <c r="E38" i="981"/>
  <c r="C95" i="965"/>
  <c r="C83" i="981"/>
  <c r="I91" i="919"/>
  <c r="I96" i="965"/>
  <c r="I62" i="965"/>
  <c r="J50" i="940"/>
  <c r="J16" i="940"/>
  <c r="J15" i="940"/>
  <c r="G62" i="940"/>
  <c r="G36" i="940"/>
  <c r="J40" i="940"/>
  <c r="G47" i="940"/>
  <c r="F50" i="940"/>
  <c r="K53" i="940"/>
  <c r="E10" i="940"/>
  <c r="E30" i="940"/>
  <c r="K36" i="940"/>
  <c r="J41" i="940"/>
  <c r="G50" i="940"/>
  <c r="F53" i="940"/>
  <c r="K56" i="940"/>
  <c r="F62" i="940"/>
  <c r="J47" i="940"/>
  <c r="H50" i="940"/>
  <c r="H16" i="940"/>
  <c r="G16" i="940"/>
  <c r="J30" i="940"/>
  <c r="E62" i="940"/>
  <c r="E50" i="940"/>
  <c r="E35" i="940"/>
  <c r="K47" i="940"/>
  <c r="G53" i="940"/>
  <c r="F56" i="940"/>
  <c r="F93" i="965"/>
  <c r="J93" i="965"/>
  <c r="H94" i="965"/>
  <c r="L94" i="965"/>
  <c r="E56" i="940"/>
  <c r="G59" i="940"/>
  <c r="G31" i="940"/>
  <c r="K59" i="940"/>
  <c r="J56" i="940"/>
  <c r="J53" i="940"/>
  <c r="J35" i="940"/>
  <c r="E40" i="940"/>
  <c r="K50" i="940"/>
  <c r="G56" i="940"/>
  <c r="J62" i="940"/>
  <c r="H91" i="919"/>
  <c r="L91" i="919"/>
  <c r="H61" i="965"/>
  <c r="G83" i="981"/>
  <c r="K83" i="981"/>
  <c r="E45" i="965"/>
  <c r="H96" i="965"/>
  <c r="J96" i="965"/>
  <c r="D11" i="940"/>
  <c r="H11" i="940"/>
  <c r="D31" i="940"/>
  <c r="H31" i="940"/>
  <c r="H36" i="940"/>
  <c r="H66" i="940" s="1"/>
  <c r="H53" i="940"/>
  <c r="H56" i="940"/>
  <c r="E11" i="981"/>
  <c r="F11" i="981" s="1"/>
  <c r="H83" i="981"/>
  <c r="L84" i="981"/>
  <c r="G56" i="919"/>
  <c r="G55" i="919" s="1"/>
  <c r="E12" i="981"/>
  <c r="D80" i="981"/>
  <c r="I80" i="981"/>
  <c r="M80" i="981"/>
  <c r="E16" i="981"/>
  <c r="E20" i="981"/>
  <c r="D83" i="981"/>
  <c r="M84" i="981"/>
  <c r="L87" i="919"/>
  <c r="H88" i="919"/>
  <c r="L88" i="919"/>
  <c r="F83" i="965"/>
  <c r="F95" i="965" s="1"/>
  <c r="H80" i="981"/>
  <c r="L80" i="981"/>
  <c r="I50" i="981"/>
  <c r="I31" i="981"/>
  <c r="C75" i="919"/>
  <c r="C87" i="919" s="1"/>
  <c r="C76" i="919"/>
  <c r="C88" i="919" s="1"/>
  <c r="G92" i="965"/>
  <c r="G94" i="965"/>
  <c r="E10" i="981"/>
  <c r="E26" i="981"/>
  <c r="J81" i="981"/>
  <c r="N81" i="981"/>
  <c r="F92" i="965"/>
  <c r="J92" i="965"/>
  <c r="L61" i="965"/>
  <c r="I93" i="965"/>
  <c r="J94" i="965"/>
  <c r="D96" i="965"/>
  <c r="M96" i="965"/>
  <c r="E8" i="981"/>
  <c r="E22" i="981"/>
  <c r="F22" i="981" s="1"/>
  <c r="N31" i="981"/>
  <c r="K75" i="919"/>
  <c r="K87" i="919" s="1"/>
  <c r="E9" i="981"/>
  <c r="G81" i="981"/>
  <c r="K81" i="981"/>
  <c r="M91" i="919"/>
  <c r="F87" i="919"/>
  <c r="J87" i="919"/>
  <c r="I88" i="919"/>
  <c r="G91" i="919"/>
  <c r="K91" i="919"/>
  <c r="C57" i="919"/>
  <c r="L57" i="919"/>
  <c r="D92" i="965"/>
  <c r="I92" i="965"/>
  <c r="M80" i="965"/>
  <c r="M92" i="965" s="1"/>
  <c r="D94" i="965"/>
  <c r="I94" i="965"/>
  <c r="D81" i="965"/>
  <c r="D93" i="965" s="1"/>
  <c r="L83" i="965"/>
  <c r="L95" i="965" s="1"/>
  <c r="J61" i="965"/>
  <c r="C62" i="965"/>
  <c r="D69" i="981"/>
  <c r="D81" i="981" s="1"/>
  <c r="E27" i="981"/>
  <c r="I61" i="965"/>
  <c r="M61" i="965"/>
  <c r="G93" i="965"/>
  <c r="K93" i="965"/>
  <c r="M94" i="965"/>
  <c r="E47" i="965"/>
  <c r="L96" i="965"/>
  <c r="J50" i="981"/>
  <c r="J31" i="981"/>
  <c r="I83" i="981"/>
  <c r="G84" i="981"/>
  <c r="K84" i="981"/>
  <c r="G88" i="919"/>
  <c r="K88" i="919"/>
  <c r="D88" i="919"/>
  <c r="G61" i="965"/>
  <c r="H50" i="981"/>
  <c r="H31" i="981"/>
  <c r="L31" i="981"/>
  <c r="I84" i="981"/>
  <c r="K56" i="919"/>
  <c r="K55" i="919" s="1"/>
  <c r="M88" i="919"/>
  <c r="G31" i="981"/>
  <c r="K31" i="981"/>
  <c r="N83" i="981"/>
  <c r="H84" i="981"/>
  <c r="G87" i="919"/>
  <c r="D56" i="919"/>
  <c r="H56" i="919"/>
  <c r="H55" i="919" s="1"/>
  <c r="L56" i="919"/>
  <c r="M56" i="919"/>
  <c r="M55" i="919" s="1"/>
  <c r="C91" i="919"/>
  <c r="D31" i="981"/>
  <c r="E31" i="981" s="1"/>
  <c r="E24" i="981"/>
  <c r="M31" i="981"/>
  <c r="D87" i="919"/>
  <c r="I87" i="919"/>
  <c r="I95" i="965"/>
  <c r="J83" i="981"/>
  <c r="G62" i="965"/>
  <c r="K62" i="965"/>
  <c r="L62" i="965"/>
  <c r="H93" i="965"/>
  <c r="C61" i="965"/>
  <c r="E19" i="981"/>
  <c r="I81" i="981"/>
  <c r="K80" i="981"/>
  <c r="M83" i="981"/>
  <c r="H83" i="965"/>
  <c r="H95" i="965" s="1"/>
  <c r="H62" i="965"/>
  <c r="C80" i="965"/>
  <c r="C92" i="965" s="1"/>
  <c r="F94" i="965"/>
  <c r="D83" i="965"/>
  <c r="D95" i="965" s="1"/>
  <c r="G80" i="981"/>
  <c r="E14" i="981"/>
  <c r="C50" i="981"/>
  <c r="E18" i="981"/>
  <c r="K50" i="981"/>
  <c r="F57" i="919"/>
  <c r="J57" i="919"/>
  <c r="D78" i="919"/>
  <c r="G96" i="965"/>
  <c r="E13" i="981"/>
  <c r="E17" i="981"/>
  <c r="E21" i="981"/>
  <c r="C68" i="981"/>
  <c r="C80" i="981" s="1"/>
  <c r="I56" i="919"/>
  <c r="I55" i="919" s="1"/>
  <c r="H75" i="919"/>
  <c r="H87" i="919" s="1"/>
  <c r="L93" i="965"/>
  <c r="M83" i="965"/>
  <c r="M95" i="965" s="1"/>
  <c r="K61" i="965"/>
  <c r="M93" i="965"/>
  <c r="C94" i="965"/>
  <c r="C96" i="965"/>
  <c r="E23" i="981"/>
  <c r="F56" i="919"/>
  <c r="J56" i="919"/>
  <c r="C56" i="919"/>
  <c r="D91" i="919"/>
  <c r="D50" i="981"/>
  <c r="F91" i="919"/>
  <c r="D57" i="919"/>
  <c r="J91" i="919"/>
  <c r="D61" i="965"/>
  <c r="G83" i="965"/>
  <c r="G95" i="965" s="1"/>
  <c r="K83" i="965"/>
  <c r="K95" i="965" s="1"/>
  <c r="D84" i="981"/>
  <c r="J84" i="981"/>
  <c r="N84" i="981"/>
  <c r="F60" i="965" l="1"/>
  <c r="G66" i="940"/>
  <c r="K48" i="940"/>
  <c r="K66" i="940"/>
  <c r="F51" i="940"/>
  <c r="F66" i="940"/>
  <c r="I66" i="940"/>
  <c r="J66" i="940"/>
  <c r="E66" i="940"/>
  <c r="C97" i="919"/>
  <c r="I63" i="940"/>
  <c r="E51" i="919"/>
  <c r="I60" i="940"/>
  <c r="I51" i="940"/>
  <c r="I48" i="940"/>
  <c r="D48" i="940"/>
  <c r="E51" i="940"/>
  <c r="H63" i="940"/>
  <c r="E37" i="965"/>
  <c r="D63" i="940"/>
  <c r="D51" i="940"/>
  <c r="F57" i="940"/>
  <c r="F63" i="940"/>
  <c r="F60" i="940"/>
  <c r="F54" i="940"/>
  <c r="F48" i="940"/>
  <c r="M60" i="965"/>
  <c r="D60" i="965"/>
  <c r="E48" i="940"/>
  <c r="E54" i="940"/>
  <c r="E60" i="940"/>
  <c r="J55" i="919"/>
  <c r="J60" i="965"/>
  <c r="E63" i="940"/>
  <c r="E57" i="940"/>
  <c r="I60" i="965"/>
  <c r="L55" i="919"/>
  <c r="C60" i="965"/>
  <c r="J48" i="940"/>
  <c r="D55" i="919"/>
  <c r="C55" i="919"/>
  <c r="J63" i="940"/>
  <c r="J54" i="940"/>
  <c r="G51" i="940"/>
  <c r="K60" i="940"/>
  <c r="J60" i="940"/>
  <c r="K51" i="940"/>
  <c r="J57" i="940"/>
  <c r="H60" i="965"/>
  <c r="H57" i="940"/>
  <c r="H54" i="940"/>
  <c r="H48" i="940"/>
  <c r="H60" i="940"/>
  <c r="I54" i="940"/>
  <c r="I57" i="940"/>
  <c r="G63" i="940"/>
  <c r="G57" i="940"/>
  <c r="G54" i="940"/>
  <c r="L60" i="965"/>
  <c r="D60" i="940"/>
  <c r="G60" i="940"/>
  <c r="G48" i="940"/>
  <c r="H51" i="940"/>
  <c r="K63" i="940"/>
  <c r="K57" i="940"/>
  <c r="K54" i="940"/>
  <c r="J51" i="940"/>
  <c r="D57" i="940"/>
  <c r="D54" i="940"/>
  <c r="K60" i="965"/>
  <c r="G60" i="965"/>
  <c r="F55" i="919"/>
  <c r="N70" i="981" l="1"/>
  <c r="N82" i="981" s="1"/>
  <c r="M70" i="981"/>
  <c r="M82" i="981" s="1"/>
  <c r="L70" i="981"/>
  <c r="L82" i="981" s="1"/>
  <c r="J70" i="981"/>
  <c r="J82" i="981" s="1"/>
  <c r="I70" i="981"/>
  <c r="I82" i="981" s="1"/>
  <c r="H70" i="981"/>
  <c r="H82" i="981" s="1"/>
  <c r="G70" i="981"/>
  <c r="G82" i="981" s="1"/>
  <c r="N49" i="981"/>
  <c r="N48" i="981" s="1"/>
  <c r="M49" i="981"/>
  <c r="M48" i="981" s="1"/>
  <c r="L49" i="981"/>
  <c r="L48" i="981" s="1"/>
  <c r="D49" i="981"/>
  <c r="D48" i="981" s="1"/>
  <c r="J49" i="981"/>
  <c r="J48" i="981" s="1"/>
  <c r="I49" i="981"/>
  <c r="I48" i="981" s="1"/>
  <c r="H49" i="981"/>
  <c r="H48" i="981" s="1"/>
  <c r="K49" i="981" l="1"/>
  <c r="K48" i="981" s="1"/>
  <c r="K70" i="981"/>
  <c r="K82" i="981" s="1"/>
  <c r="C49" i="981" l="1"/>
  <c r="C48" i="981" s="1"/>
  <c r="E15" i="981"/>
  <c r="C70" i="981"/>
  <c r="C82" i="981" s="1"/>
  <c r="E32" i="981"/>
  <c r="D70" i="981"/>
  <c r="D82" i="981"/>
</calcChain>
</file>

<file path=xl/sharedStrings.xml><?xml version="1.0" encoding="utf-8"?>
<sst xmlns="http://schemas.openxmlformats.org/spreadsheetml/2006/main" count="1894" uniqueCount="316">
  <si>
    <t>q/q</t>
  </si>
  <si>
    <t>CIB</t>
  </si>
  <si>
    <t>CONSOLIDATED INCOME STATEMENT</t>
  </si>
  <si>
    <t>y/y</t>
  </si>
  <si>
    <t>y/y %</t>
  </si>
  <si>
    <t>(mln Euro)</t>
  </si>
  <si>
    <t>%</t>
  </si>
  <si>
    <t>OTHER FIGURES</t>
  </si>
  <si>
    <t>INCOME STATEMENT</t>
  </si>
  <si>
    <t>at const. FX</t>
  </si>
  <si>
    <t>CEE Division</t>
  </si>
  <si>
    <t>Asset Management</t>
  </si>
  <si>
    <t>Financing &amp; Advisory (F&amp;A)</t>
  </si>
  <si>
    <t>Global Transaction Business (GTB)</t>
  </si>
  <si>
    <t>Markets</t>
  </si>
  <si>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</si>
  <si>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</si>
  <si>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</si>
  <si>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</si>
  <si>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</si>
  <si>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</si>
  <si>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</si>
  <si>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</si>
  <si>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</si>
  <si>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</si>
  <si>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</si>
  <si>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</si>
  <si>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</si>
  <si>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</si>
  <si>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</si>
  <si>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</si>
  <si>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</si>
  <si>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</si>
  <si>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</si>
  <si>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</si>
  <si>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Poland</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</si>
  <si>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</si>
  <si>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</si>
  <si>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</si>
  <si>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</si>
  <si>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</si>
  <si>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</si>
  <si>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</si>
  <si>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</si>
  <si>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Q1</t>
  </si>
  <si>
    <t>GROUP CAPITAL STRUCTURE</t>
  </si>
  <si>
    <t>Commercial Bank Italy</t>
  </si>
  <si>
    <t>Commercial Bank Germany</t>
  </si>
  <si>
    <t>Commercial Bank Austria</t>
  </si>
  <si>
    <t>Commercial Bank - Austria</t>
  </si>
  <si>
    <t>Commercial Bank - Germany</t>
  </si>
  <si>
    <t>Commercial Bank - Italy</t>
  </si>
  <si>
    <t>Non-Core</t>
  </si>
  <si>
    <t>Asset Quality - Core Bank</t>
  </si>
  <si>
    <t>Asset Quality - Non Core</t>
  </si>
  <si>
    <t>Core Bank</t>
  </si>
  <si>
    <t>Q2</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</si>
  <si>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</si>
  <si>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</si>
  <si>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</si>
  <si>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</si>
  <si>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</si>
  <si>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</si>
  <si>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</si>
  <si>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</si>
  <si>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</si>
  <si>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</si>
  <si>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</si>
  <si>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</si>
  <si>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</si>
  <si>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</si>
  <si>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</si>
  <si>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</si>
  <si>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</si>
  <si>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</si>
  <si>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</si>
  <si>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</si>
  <si>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</si>
  <si>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</si>
  <si>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</si>
  <si>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</si>
  <si>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</si>
  <si>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</si>
  <si>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</si>
  <si>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</si>
  <si>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</si>
  <si>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</si>
  <si>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Total Customer Loans</t>
  </si>
  <si>
    <t>FTEs (eop, 100%)</t>
  </si>
  <si>
    <t>Branches</t>
  </si>
  <si>
    <t xml:space="preserve">INCOME STATEMENT RATIOS </t>
  </si>
  <si>
    <t>VOLUMES</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</si>
  <si>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</si>
  <si>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</si>
  <si>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</si>
  <si>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</si>
  <si>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</si>
  <si>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</si>
  <si>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</si>
  <si>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</si>
  <si>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</si>
  <si>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</si>
  <si>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</si>
  <si>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</si>
  <si>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</si>
  <si>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</si>
  <si>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</si>
  <si>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</si>
  <si>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</si>
  <si>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</si>
  <si>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</si>
  <si>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</si>
  <si>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</si>
  <si>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</si>
  <si>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</si>
  <si>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</si>
  <si>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</si>
  <si>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</si>
  <si>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</si>
  <si>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</si>
  <si>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</si>
  <si>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Total Impaired Loans - Face value</t>
  </si>
  <si>
    <t>Total Impaired Loans - Carrying value</t>
  </si>
  <si>
    <t>Writedowns</t>
  </si>
  <si>
    <t>as a percentage of face value (Coverage Ratio)</t>
  </si>
  <si>
    <t>Italy</t>
  </si>
  <si>
    <t>Total Customer Loans - Face value</t>
  </si>
  <si>
    <t>Total Customer Loans - Carrying value</t>
  </si>
  <si>
    <t>Coverage Ratio - Specific only</t>
  </si>
  <si>
    <t>Coverage Ratio - Overall Provisions</t>
  </si>
  <si>
    <t>Impaired Loans Ratio - Face value</t>
  </si>
  <si>
    <t>Impaired Loans Ratio - Carrying  value</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</si>
  <si>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</si>
  <si>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</si>
  <si>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</si>
  <si>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</si>
  <si>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</si>
  <si>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</si>
  <si>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</si>
  <si>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</si>
  <si>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</si>
  <si>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</si>
  <si>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</si>
  <si>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</si>
  <si>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ASSETS UNDER MANAGEMENT (bn)</t>
  </si>
  <si>
    <t>USA</t>
  </si>
  <si>
    <t>International</t>
  </si>
  <si>
    <t xml:space="preserve">Germany </t>
  </si>
  <si>
    <t>Pioneer Austria (BACA)</t>
  </si>
  <si>
    <t>India</t>
  </si>
  <si>
    <t>Asia</t>
  </si>
  <si>
    <t>Russia</t>
  </si>
  <si>
    <t>Total</t>
  </si>
  <si>
    <t>Floor</t>
  </si>
  <si>
    <t>Common Equity Tier I Ratio</t>
  </si>
  <si>
    <t>CEE - Czech Republic &amp; Slovakia</t>
  </si>
  <si>
    <t>Asset Quality Non-Core</t>
  </si>
  <si>
    <t>RWA CIB</t>
  </si>
  <si>
    <t>Total RWA End of Period</t>
  </si>
  <si>
    <t>Check</t>
  </si>
  <si>
    <t>AUM</t>
  </si>
  <si>
    <t>Managerial</t>
  </si>
  <si>
    <t>12</t>
  </si>
  <si>
    <t>Basel 3</t>
  </si>
  <si>
    <t>NA</t>
  </si>
  <si>
    <t>Common Equity Tier I *</t>
  </si>
  <si>
    <t>Total RWA (bn) *</t>
  </si>
  <si>
    <t>CHECK COST</t>
  </si>
  <si>
    <t>Operating costs</t>
  </si>
  <si>
    <t>SUM</t>
  </si>
  <si>
    <t>CONSOLIDATED PROFIT</t>
  </si>
  <si>
    <t>SWEEP</t>
  </si>
  <si>
    <t>CHECK</t>
  </si>
  <si>
    <t>RWA</t>
  </si>
  <si>
    <t>Capital increase (net of capitalized costs)</t>
  </si>
  <si>
    <t>Equity instruments</t>
  </si>
  <si>
    <t xml:space="preserve">Disbursements related to Cashes transaction ("canoni di usufrutto") </t>
  </si>
  <si>
    <t>Change in afs/cash-flow hedge reserve</t>
  </si>
  <si>
    <t>Net profit (loss) for the period</t>
  </si>
  <si>
    <t>Shareholders’ Equity attributable to the Group</t>
  </si>
  <si>
    <t>Other Charges &amp; Provisions</t>
  </si>
  <si>
    <t>o/w Systemic Charges</t>
  </si>
  <si>
    <t>Unlikely to pay - Face value</t>
  </si>
  <si>
    <t>Unlikely to pay- Carrying value</t>
  </si>
  <si>
    <t>Doubtful loans - Face value</t>
  </si>
  <si>
    <t>Doubtful loans  - Carrying value</t>
  </si>
  <si>
    <t>Restructured loans - Face value</t>
  </si>
  <si>
    <t>Restructured loans  - Carrying value</t>
  </si>
  <si>
    <t>Past-due loans - Face value</t>
  </si>
  <si>
    <t>Past-due loans- Carrying value</t>
  </si>
  <si>
    <t>IMPAIRED LOANS - Face value</t>
  </si>
  <si>
    <t>IMPAIRED LOANS - Carrying value</t>
  </si>
  <si>
    <t>PERFORMING LOANS - Face value</t>
  </si>
  <si>
    <t>PERFORMING LOANS- Carrying value</t>
  </si>
  <si>
    <t>Unlikely to pay - Carrying value</t>
  </si>
  <si>
    <t>Doubtful loans - Carrying value</t>
  </si>
  <si>
    <t>Restructured loans - Carrying value</t>
  </si>
  <si>
    <t>Past-due loans - Carrying value</t>
  </si>
  <si>
    <t>Group Shareholder's Equity</t>
  </si>
  <si>
    <t>n.m</t>
  </si>
  <si>
    <t>CEE - Turkey</t>
  </si>
  <si>
    <t>Asset management, custody and administration</t>
  </si>
  <si>
    <t>Financing Services</t>
  </si>
  <si>
    <t>Transaction and Banking Services</t>
  </si>
  <si>
    <t>TOTAL NET COMMISSIONS</t>
  </si>
  <si>
    <t>GROUP</t>
  </si>
  <si>
    <t>TFA Commercial</t>
  </si>
  <si>
    <t>o/w AUM End of Period</t>
  </si>
  <si>
    <t>o/w AUC  End of Period</t>
  </si>
  <si>
    <t>CHECK TFA</t>
  </si>
  <si>
    <t>Deposits</t>
  </si>
  <si>
    <t>Check YTD Vs current Qrt (cambiare su Qrt)</t>
  </si>
  <si>
    <t>Check YTD Vs current Qrt (cambiare su Qrt) AUM</t>
  </si>
  <si>
    <t>N.B. Managerial data for illustrative purposes only. At Group level and within CEE Division, Turkey  contributes with the net profit attributable to UCG only to the line “Dividends and equity investments income”.</t>
  </si>
  <si>
    <t xml:space="preserve">Dividend payment </t>
  </si>
  <si>
    <t xml:space="preserve">Forex translation reserve </t>
  </si>
  <si>
    <t>Others</t>
  </si>
  <si>
    <r>
      <t xml:space="preserve">CIB Division - </t>
    </r>
    <r>
      <rPr>
        <b/>
        <sz val="14"/>
        <color indexed="9"/>
        <rFont val="UniCredit"/>
      </rPr>
      <t>Additional Disclosure (managerial figures)</t>
    </r>
  </si>
  <si>
    <t>January</t>
  </si>
  <si>
    <t>February</t>
  </si>
  <si>
    <t>March</t>
  </si>
  <si>
    <t>April</t>
  </si>
  <si>
    <t>May</t>
  </si>
  <si>
    <t>June</t>
  </si>
  <si>
    <t>July</t>
  </si>
  <si>
    <t>August</t>
  </si>
  <si>
    <t>September</t>
  </si>
  <si>
    <t>October</t>
  </si>
  <si>
    <t>Novembre</t>
  </si>
  <si>
    <t>December</t>
  </si>
  <si>
    <t>Fees - Details Group</t>
  </si>
  <si>
    <t>GCC</t>
  </si>
  <si>
    <t>Asset Quality Group</t>
  </si>
  <si>
    <t>Shareholders' Equity as at December 31, 2016</t>
  </si>
  <si>
    <t>Asset Quality - Group excl. Non Core</t>
  </si>
  <si>
    <t>Asset Quality Group excl. Non Core</t>
  </si>
  <si>
    <t>CBK Italy</t>
  </si>
  <si>
    <t>CBK Germany</t>
  </si>
  <si>
    <t>CBK Austria</t>
  </si>
  <si>
    <t>Fineco</t>
  </si>
  <si>
    <t>o/w COO FTEs</t>
  </si>
  <si>
    <t>ROTE CMD PERIMETERS</t>
  </si>
  <si>
    <t>Deposits from customers</t>
  </si>
  <si>
    <t>Debt securities in issue</t>
  </si>
  <si>
    <t>CIB Managerial Data</t>
  </si>
  <si>
    <t>17-26</t>
  </si>
  <si>
    <t>*Capital position as per regulatory purposes. 
March 2016 CET1 ratio, Tier 1 ratio and Total Capital ratio pro-forma including unaudited 1Q Net profit net of dividend accrual and 2015 Scrip dividend at 10.50%, 11.36% and 13.98% respectively.</t>
  </si>
  <si>
    <t>Roac at 12.5% CET1 ratio target*</t>
  </si>
  <si>
    <t>Asset Quality by Division</t>
  </si>
  <si>
    <t>Group excl. Non Core</t>
  </si>
  <si>
    <t xml:space="preserve"> 1Q17 GROUP  RESULTS</t>
  </si>
  <si>
    <t>Milan, May 2017</t>
  </si>
  <si>
    <t>YTD</t>
  </si>
  <si>
    <t>Customers Loans net of Repos and IC</t>
  </si>
  <si>
    <t>Customer Depos (excl. Repos and IC)</t>
  </si>
  <si>
    <t>Countries</t>
  </si>
  <si>
    <t>Ukraine</t>
  </si>
  <si>
    <t>Romania</t>
  </si>
  <si>
    <t>Bulgaria</t>
  </si>
  <si>
    <t>Bosnia</t>
  </si>
  <si>
    <t>Belorussia</t>
  </si>
  <si>
    <t>Croatia</t>
  </si>
  <si>
    <t>Hungary</t>
  </si>
  <si>
    <t>Kazakhstan</t>
  </si>
  <si>
    <t>Slovakia</t>
  </si>
  <si>
    <t>Serbia</t>
  </si>
  <si>
    <t>Montenegro</t>
  </si>
  <si>
    <t>Czech Republic</t>
  </si>
  <si>
    <t>Kyrgyzstan</t>
  </si>
  <si>
    <t>Slovenia</t>
  </si>
  <si>
    <t>Azerbaijan</t>
  </si>
  <si>
    <t>Lithuania</t>
  </si>
  <si>
    <t>Estonia</t>
  </si>
  <si>
    <t>Latvia</t>
  </si>
  <si>
    <t>Macedonia</t>
  </si>
  <si>
    <t>Tajikistan</t>
  </si>
  <si>
    <t>Total CEE and Poland</t>
  </si>
  <si>
    <t>Germany</t>
  </si>
  <si>
    <t>Austria</t>
  </si>
  <si>
    <t>Total Italy Germany Austria</t>
  </si>
  <si>
    <t>U.S.A</t>
  </si>
  <si>
    <t>United Kingdom</t>
  </si>
  <si>
    <t>San Marino</t>
  </si>
  <si>
    <t>Luxembourg</t>
  </si>
  <si>
    <t>Ireland</t>
  </si>
  <si>
    <t>France</t>
  </si>
  <si>
    <t>Netherlands</t>
  </si>
  <si>
    <t>Philippines</t>
  </si>
  <si>
    <t>China</t>
  </si>
  <si>
    <t>Hong Kong</t>
  </si>
  <si>
    <t>Cayman Islands</t>
  </si>
  <si>
    <t>Greece</t>
  </si>
  <si>
    <t>Singapore</t>
  </si>
  <si>
    <t>Spain</t>
  </si>
  <si>
    <t>Switzerland</t>
  </si>
  <si>
    <t>Belgium</t>
  </si>
  <si>
    <t>Denmark</t>
  </si>
  <si>
    <t>Japan</t>
  </si>
  <si>
    <t>Norway</t>
  </si>
  <si>
    <t>United Arab. Emirates</t>
  </si>
  <si>
    <t>Taiwan</t>
  </si>
  <si>
    <t>Vietnam</t>
  </si>
  <si>
    <t>Argentina</t>
  </si>
  <si>
    <t>Bahrein</t>
  </si>
  <si>
    <t>Brazil</t>
  </si>
  <si>
    <t>Iran</t>
  </si>
  <si>
    <t>Lebanon</t>
  </si>
  <si>
    <t>Libya</t>
  </si>
  <si>
    <t>Mexico</t>
  </si>
  <si>
    <t>South Africa</t>
  </si>
  <si>
    <t>South Korea</t>
  </si>
  <si>
    <t>Tunisia</t>
  </si>
  <si>
    <t>Total Other countries</t>
  </si>
  <si>
    <t>* allocated capital based on CET1 ratio target constant at 2019 level</t>
  </si>
  <si>
    <t/>
  </si>
  <si>
    <t>Shareholders' Equity as at March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</si>
</sst>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 #,##0.00_-;_-* &quot;-&quot;??_-;_-@_-"/>
    <numFmt numFmtId="165" formatCode="#,##0.0;&quot;( &quot;#,##0.0&quot;)&quot;"/>
    <numFmt numFmtId="166" formatCode="#,##0,"/>
    <numFmt numFmtId="167" formatCode="\+0.0%;\ \-0.0%;_-&quot;-&quot;_-"/>
    <numFmt numFmtId="168" formatCode="0.0%"/>
    <numFmt numFmtId="169" formatCode="#&quot;bp&quot;"/>
    <numFmt numFmtId="170" formatCode="\+\ 0.0%;\ \-\ 0.0%;_-&quot;-&quot;_-"/>
    <numFmt numFmtId="171" formatCode="_-[$€]\ * #,##0.00_-;\-[$€]\ * #,##0.00_-;_-[$€]\ * &quot;-&quot;??_-;_-@_-"/>
    <numFmt numFmtId="172" formatCode="[$-410]d\-mmm\-yy;@"/>
    <numFmt numFmtId="173" formatCode="mmm\-\y\y"/>
    <numFmt numFmtId="174" formatCode="#,##0.000,"/>
    <numFmt numFmtId="175" formatCode="0&quot;bp&quot;"/>
    <numFmt numFmtId="176" formatCode="0&quot; pp&quot;"/>
    <numFmt numFmtId="177" formatCode="0.0&quot; pp&quot;"/>
    <numFmt numFmtId="178" formatCode="[$-409]d\-mmm\-yy;@"/>
  </numFmts>
  <fonts count="82">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8"/>
      <name val="Arial"/>
      <family val="2"/>
    </font>
    <font>
      <b/>
      <sz val="10"/>
      <name val="Arial"/>
      <family val="2"/>
    </font>
    <font>
      <sz val="11"/>
      <name val="Centennial 45 Light"/>
    </font>
    <font>
      <sz val="11"/>
      <color theme="1"/>
      <name val="Calibri"/>
      <family val="2"/>
      <scheme val="minor"/>
    </font>
    <font>
      <b/>
      <sz val="11"/>
      <name val="Centennial 45 Light"/>
    </font>
    <font>
      <sz val="10"/>
      <color theme="1"/>
      <name val="UniCredit"/>
    </font>
    <font>
      <b/>
      <sz val="30"/>
      <name val="UniCredit"/>
    </font>
    <font>
      <b/>
      <sz val="30"/>
      <color rgb="FFFF0000"/>
      <name val="UniCredit"/>
    </font>
    <font>
      <sz val="20"/>
      <name val="UniCredit"/>
    </font>
    <font>
      <b/>
      <sz val="20"/>
      <color theme="1"/>
      <name val="UniCredit"/>
    </font>
    <font>
      <sz val="14"/>
      <color theme="1"/>
      <name val="UniCredit"/>
    </font>
    <font>
      <sz val="18"/>
      <name val="UniCredit"/>
    </font>
    <font>
      <b/>
      <sz val="18"/>
      <color theme="1"/>
      <name val="UniCredit"/>
    </font>
    <font>
      <sz val="10"/>
      <name val="UniCredit"/>
    </font>
    <font>
      <sz val="10"/>
      <color indexed="9"/>
      <name val="UniCredit"/>
    </font>
    <font>
      <b/>
      <sz val="20"/>
      <color indexed="9"/>
      <name val="UniCredit"/>
    </font>
    <font>
      <b/>
      <sz val="10"/>
      <color indexed="10"/>
      <name val="UniCredit"/>
    </font>
    <font>
      <sz val="10"/>
      <color indexed="12"/>
      <name val="UniCredit"/>
    </font>
    <font>
      <b/>
      <sz val="10"/>
      <color indexed="18"/>
      <name val="UniCredit"/>
    </font>
    <font>
      <b/>
      <sz val="8"/>
      <color indexed="18"/>
      <name val="UniCredit"/>
    </font>
    <font>
      <sz val="8"/>
      <color indexed="18"/>
      <name val="UniCredit"/>
    </font>
    <font>
      <sz val="10"/>
      <color indexed="18"/>
      <name val="UniCredit"/>
    </font>
    <font>
      <b/>
      <sz val="9"/>
      <color indexed="18"/>
      <name val="UniCredit"/>
    </font>
    <font>
      <sz val="9"/>
      <color indexed="18"/>
      <name val="UniCredit"/>
    </font>
    <font>
      <sz val="9"/>
      <color theme="0"/>
      <name val="UniCredit"/>
    </font>
    <font>
      <b/>
      <sz val="10"/>
      <color indexed="12"/>
      <name val="UniCredit"/>
    </font>
    <font>
      <b/>
      <sz val="9"/>
      <color theme="0"/>
      <name val="UniCredit"/>
    </font>
    <font>
      <sz val="10"/>
      <color theme="0"/>
      <name val="UniCredit"/>
    </font>
    <font>
      <b/>
      <sz val="10"/>
      <color theme="0"/>
      <name val="UniCredit"/>
    </font>
    <font>
      <b/>
      <sz val="9"/>
      <name val="UniCredit"/>
    </font>
    <font>
      <i/>
      <sz val="10"/>
      <name val="UniCredit"/>
    </font>
    <font>
      <b/>
      <sz val="10"/>
      <name val="UniCredit"/>
    </font>
    <font>
      <sz val="10"/>
      <color rgb="FFFF0000"/>
      <name val="UniCredit"/>
    </font>
    <font>
      <vertAlign val="superscript"/>
      <sz val="9"/>
      <color indexed="18"/>
      <name val="UniCredit"/>
    </font>
    <font>
      <b/>
      <sz val="14"/>
      <color indexed="9"/>
      <name val="UniCredit"/>
    </font>
    <font>
      <b/>
      <sz val="9"/>
      <color indexed="10"/>
      <name val="UniCredit"/>
    </font>
    <font>
      <b/>
      <sz val="12"/>
      <color indexed="10"/>
      <name val="UniCredit"/>
    </font>
    <font>
      <sz val="9"/>
      <name val="UniCredit"/>
    </font>
    <font>
      <i/>
      <sz val="8"/>
      <color indexed="18"/>
      <name val="UniCredit"/>
    </font>
    <font>
      <i/>
      <sz val="9"/>
      <color indexed="18"/>
      <name val="UniCredit"/>
    </font>
    <font>
      <b/>
      <i/>
      <sz val="8"/>
      <color indexed="18"/>
      <name val="UniCredit"/>
    </font>
    <font>
      <b/>
      <sz val="8"/>
      <name val="UniCredit"/>
    </font>
    <font>
      <sz val="8"/>
      <name val="UniCredit"/>
    </font>
    <font>
      <sz val="9"/>
      <color rgb="FF000080"/>
      <name val="UniCredit"/>
    </font>
    <font>
      <sz val="10"/>
      <color rgb="FF000080"/>
      <name val="UniCredit"/>
    </font>
    <font>
      <b/>
      <sz val="10"/>
      <color rgb="FF000080"/>
      <name val="UniCredit"/>
    </font>
    <font>
      <b/>
      <sz val="9"/>
      <color rgb="FF000080"/>
      <name val="UniCredit"/>
    </font>
    <font>
      <b/>
      <sz val="20"/>
      <name val="UniCredit"/>
    </font>
    <font>
      <b/>
      <sz val="14"/>
      <color indexed="10"/>
      <name val="UniCredit"/>
    </font>
    <font>
      <sz val="12"/>
      <color indexed="8"/>
      <name val="UniCredit"/>
    </font>
    <font>
      <sz val="10"/>
      <color indexed="8"/>
      <name val="UniCredit"/>
    </font>
    <font>
      <b/>
      <sz val="10"/>
      <color indexed="9"/>
      <name val="UniCredit"/>
    </font>
    <font>
      <b/>
      <sz val="14"/>
      <color rgb="FF00AFD0"/>
      <name val="UniCredit"/>
    </font>
    <font>
      <b/>
      <sz val="10"/>
      <color rgb="FF00AFD0"/>
      <name val="UniCredit"/>
    </font>
    <font>
      <sz val="8"/>
      <color theme="0"/>
      <name val="UniCredit"/>
    </font>
    <font>
      <sz val="9"/>
      <color rgb="FF00AFD0"/>
      <name val="UniCredit"/>
    </font>
    <font>
      <b/>
      <sz val="9"/>
      <color rgb="FF00AFD0"/>
      <name val="UniCredit"/>
    </font>
    <font>
      <b/>
      <sz val="20"/>
      <color theme="0"/>
      <name val="UniCredit"/>
    </font>
    <font>
      <b/>
      <sz val="20"/>
      <color rgb="FF000080"/>
      <name val="UniCredit"/>
    </font>
    <font>
      <sz val="20"/>
      <color rgb="FF000080"/>
      <name val="UniCredit"/>
    </font>
    <font>
      <b/>
      <sz val="11"/>
      <color theme="0"/>
      <name val="UniCredit"/>
    </font>
    <font>
      <sz val="14"/>
      <name val="UniCredit"/>
    </font>
    <font>
      <b/>
      <sz val="14"/>
      <color indexed="12"/>
      <name val="UniCredit"/>
    </font>
    <font>
      <b/>
      <sz val="14"/>
      <color theme="4" tint="-0.249977111117893"/>
      <name val="UniCredit"/>
    </font>
    <font>
      <sz val="14"/>
      <color indexed="12"/>
      <name val="UniCredit"/>
    </font>
    <font>
      <sz val="14"/>
      <color theme="0"/>
      <name val="UniCredit"/>
    </font>
    <font>
      <sz val="14"/>
      <color indexed="18"/>
      <name val="UniCredit"/>
    </font>
    <font>
      <b/>
      <sz val="14"/>
      <color indexed="18"/>
      <name val="UniCredit"/>
    </font>
    <font>
      <b/>
      <sz val="14"/>
      <name val="UniCredit"/>
    </font>
    <font>
      <i/>
      <sz val="9"/>
      <color theme="0"/>
      <name val="UniCredit"/>
    </font>
    <font>
      <b/>
      <sz val="14"/>
      <color theme="0"/>
      <name val="UniCredit"/>
    </font>
    <font>
      <sz val="10"/>
      <color rgb="FF00AFD0"/>
      <name val="UniCredit"/>
    </font>
    <font>
      <b/>
      <sz val="11"/>
      <color rgb="FF00AFD0"/>
      <name val="UniCredit"/>
    </font>
    <font>
      <sz val="12"/>
      <color theme="0"/>
      <name val="UniCredit"/>
    </font>
    <font>
      <b/>
      <sz val="54"/>
      <color rgb="FF000000"/>
      <name val="UniCredit"/>
    </font>
  </fonts>
  <fills count="1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indexed="6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00AFD0"/>
        <bgColor indexed="64"/>
      </patternFill>
    </fill>
    <fill>
      <patternFill patternType="solid">
        <fgColor rgb="FFFF0000"/>
        <bgColor indexed="64"/>
      </patternFill>
    </fill>
  </fills>
  <borders count="34">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dashed">
        <color rgb="FF00AFD0"/>
      </top>
      <bottom style="dashed">
        <color rgb="FF00AFD0"/>
      </bottom>
      <diagonal/>
    </border>
    <border>
      <left style="dashed">
        <color rgb="FF00AFD0"/>
      </left>
      <right/>
      <top style="dashed">
        <color rgb="FF00AFD0"/>
      </top>
      <bottom style="dashed">
        <color rgb="FF00AFD0"/>
      </bottom>
      <diagonal/>
    </border>
    <border>
      <left/>
      <right style="dashed">
        <color rgb="FF00AFD0"/>
      </right>
      <top/>
      <bottom/>
      <diagonal/>
    </border>
    <border>
      <left style="dashed">
        <color rgb="FFE1061C"/>
      </left>
      <right style="dashed">
        <color rgb="FFE1061C"/>
      </right>
      <top style="dashed">
        <color rgb="FFE1061C"/>
      </top>
      <bottom style="dashed">
        <color rgb="FFE1061C"/>
      </bottom>
      <diagonal/>
    </border>
    <border>
      <left style="dashed">
        <color rgb="FFE1061C"/>
      </left>
      <right style="dashed">
        <color rgb="FFE1061C"/>
      </right>
      <top style="dashed">
        <color rgb="FFE1061C"/>
      </top>
      <bottom/>
      <diagonal/>
    </border>
    <border>
      <left style="dashed">
        <color rgb="FFE1061C"/>
      </left>
      <right style="dashed">
        <color rgb="FFE1061C"/>
      </right>
      <top/>
      <bottom/>
      <diagonal/>
    </border>
    <border>
      <left style="dashed">
        <color rgb="FFE1061C"/>
      </left>
      <right style="dashed">
        <color rgb="FFE1061C"/>
      </right>
      <top style="dashed">
        <color rgb="FF00AFD0"/>
      </top>
      <bottom style="dashed">
        <color rgb="FF00AFD0"/>
      </bottom>
      <diagonal/>
    </border>
    <border>
      <left style="dashed">
        <color rgb="FFE1061C"/>
      </left>
      <right style="dashed">
        <color rgb="FFE1061C"/>
      </right>
      <top style="dashed">
        <color rgb="FF00AFD0"/>
      </top>
      <bottom style="dashed">
        <color rgb="FFE1061C"/>
      </bottom>
      <diagonal/>
    </border>
    <border>
      <left style="dashed">
        <color rgb="FFE1061C"/>
      </left>
      <right/>
      <top style="dashed">
        <color rgb="FFE1061C"/>
      </top>
      <bottom/>
      <diagonal/>
    </border>
    <border>
      <left/>
      <right/>
      <top style="dashed">
        <color rgb="FFE1061C"/>
      </top>
      <bottom/>
      <diagonal/>
    </border>
    <border>
      <left/>
      <right style="dashed">
        <color rgb="FFE1061C"/>
      </right>
      <top style="dashed">
        <color rgb="FFE1061C"/>
      </top>
      <bottom/>
      <diagonal/>
    </border>
    <border>
      <left style="dashed">
        <color rgb="FFE1061C"/>
      </left>
      <right/>
      <top/>
      <bottom/>
      <diagonal/>
    </border>
    <border>
      <left/>
      <right style="dashed">
        <color rgb="FFE1061C"/>
      </right>
      <top/>
      <bottom/>
      <diagonal/>
    </border>
    <border>
      <left style="dashed">
        <color rgb="FFE1061C"/>
      </left>
      <right/>
      <top/>
      <bottom style="dashed">
        <color rgb="FFE1061C"/>
      </bottom>
      <diagonal/>
    </border>
    <border>
      <left/>
      <right/>
      <top/>
      <bottom style="dashed">
        <color rgb="FFE1061C"/>
      </bottom>
      <diagonal/>
    </border>
    <border>
      <left/>
      <right style="dashed">
        <color rgb="FFE1061C"/>
      </right>
      <top/>
      <bottom style="dashed">
        <color rgb="FFE1061C"/>
      </bottom>
      <diagonal/>
    </border>
    <border>
      <left style="dashed">
        <color rgb="FFE1061C"/>
      </left>
      <right style="dashed">
        <color rgb="FFE1061C"/>
      </right>
      <top/>
      <bottom style="dashed">
        <color rgb="FFE1061C"/>
      </bottom>
      <diagonal/>
    </border>
    <border>
      <left style="dashed">
        <color rgb="FFE1061C"/>
      </left>
      <right style="dashed">
        <color rgb="FF00AFD0"/>
      </right>
      <top style="dashed">
        <color rgb="FF00AFD0"/>
      </top>
      <bottom style="dashed">
        <color rgb="FF00AFD0"/>
      </bottom>
      <diagonal/>
    </border>
    <border>
      <left/>
      <right/>
      <top style="dashed">
        <color rgb="FF00AFD0"/>
      </top>
      <bottom/>
      <diagonal/>
    </border>
    <border>
      <left/>
      <right/>
      <top/>
      <bottom style="dashed">
        <color rgb="FF00AFD0"/>
      </bottom>
      <diagonal/>
    </border>
    <border>
      <left style="dashed">
        <color rgb="FF00AFD0"/>
      </left>
      <right/>
      <top style="dashed">
        <color rgb="FF00AFD0"/>
      </top>
      <bottom/>
      <diagonal/>
    </border>
    <border>
      <left/>
      <right style="dashed">
        <color rgb="FF00AFD0"/>
      </right>
      <top style="dashed">
        <color rgb="FF00AFD0"/>
      </top>
      <bottom/>
      <diagonal/>
    </border>
    <border>
      <left style="dashed">
        <color rgb="FF00AFD0"/>
      </left>
      <right/>
      <top/>
      <bottom style="dashed">
        <color rgb="FF00AFD0"/>
      </bottom>
      <diagonal/>
    </border>
    <border>
      <left/>
      <right style="dashed">
        <color rgb="FF00AFD0"/>
      </right>
      <top/>
      <bottom style="dashed">
        <color rgb="FF00AFD0"/>
      </bottom>
      <diagonal/>
    </border>
    <border>
      <left style="dashed">
        <color rgb="FFE1061C"/>
      </left>
      <right style="dashed">
        <color rgb="FFE1061C"/>
      </right>
      <top style="dashed">
        <color rgb="FF00AFD0"/>
      </top>
      <bottom/>
      <diagonal/>
    </border>
    <border>
      <left/>
      <right style="dashed">
        <color rgb="FF00AFD0"/>
      </right>
      <top style="dashed">
        <color rgb="FF00AFD0"/>
      </top>
      <bottom style="dashed">
        <color rgb="FF00AFD0"/>
      </bottom>
      <diagonal/>
    </border>
    <border>
      <left/>
      <right/>
      <top/>
      <bottom style="thin">
        <color rgb="FF00AFD0"/>
      </bottom>
      <diagonal/>
    </border>
    <border>
      <left style="dashed">
        <color rgb="FFE1061C"/>
      </left>
      <right style="dashed">
        <color rgb="FFE1061C"/>
      </right>
      <top/>
      <bottom style="thin">
        <color rgb="FF00AFD0"/>
      </bottom>
      <diagonal/>
    </border>
    <border>
      <left style="dashed">
        <color rgb="FF00AFD0"/>
      </left>
      <right style="dashed">
        <color rgb="FFE1061C"/>
      </right>
      <top/>
      <bottom style="dashed">
        <color rgb="FF00AFD0"/>
      </bottom>
      <diagonal/>
    </border>
  </borders>
  <cellStyleXfs count="54">
    <xf numFmtId="0" fontId="0" fillId="0" borderId="0"/>
    <xf numFmtId="164" fontId="2"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71"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8" fillId="3" borderId="2">
      <alignment horizontal="center" vertical="center" wrapText="1" shrinkToFit="1"/>
    </xf>
    <xf numFmtId="3" fontId="9" fillId="0" borderId="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11" fillId="0" borderId="4"/>
    <xf numFmtId="164" fontId="10"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cellStyleXfs>
  <cellXfs count="558">
    <xf numFmtId="0" fontId="0" fillId="0" borderId="0" xfId="0"/>
    <xf numFmtId="0" fontId="12" fillId="5" borderId="0" xfId="12" applyFont="1" applyFill="1"/>
    <xf numFmtId="0" fontId="13" fillId="5" borderId="0" xfId="12" applyFont="1" applyFill="1" applyBorder="1" applyAlignment="1">
      <alignment horizontal="left" vertical="center" wrapText="1"/>
    </xf>
    <xf numFmtId="0" fontId="14" fillId="5" borderId="0" xfId="12" applyFont="1" applyFill="1"/>
    <xf numFmtId="0" fontId="16" fillId="5" borderId="0" xfId="12" applyFont="1" applyFill="1"/>
    <xf numFmtId="172" fontId="19" fillId="5" borderId="0" xfId="12" applyNumberFormat="1" applyFont="1" applyFill="1" applyAlignment="1">
      <alignment horizontal="left"/>
    </xf>
    <xf numFmtId="173" fontId="12" fillId="5" borderId="0" xfId="12" applyNumberFormat="1" applyFont="1" applyFill="1"/>
    <xf numFmtId="0" fontId="20" fillId="0" borderId="0" xfId="0" applyFont="1" applyProtection="1"/>
    <xf numFmtId="0" fontId="21" fillId="0" borderId="0" xfId="0" applyFont="1" applyProtection="1"/>
    <xf numFmtId="0" fontId="20" fillId="0" borderId="0" xfId="0" applyFont="1"/>
    <xf numFmtId="0" fontId="20" fillId="0" borderId="0" xfId="0" applyFont="1" applyAlignment="1">
      <alignment vertical="center"/>
    </xf>
    <xf numFmtId="0" fontId="23" fillId="0" borderId="0" xfId="0" applyFont="1" applyProtection="1"/>
    <xf numFmtId="0" fontId="24" fillId="0" borderId="0" xfId="0" applyFont="1" applyProtection="1"/>
    <xf numFmtId="0" fontId="25" fillId="0" borderId="0" xfId="0" applyFont="1" applyAlignment="1" applyProtection="1">
      <alignment horizontal="center"/>
    </xf>
    <xf numFmtId="0" fontId="24" fillId="0" borderId="0" xfId="0" applyFont="1"/>
    <xf numFmtId="0" fontId="26" fillId="0" borderId="0" xfId="0" applyFont="1" applyFill="1" applyBorder="1" applyProtection="1"/>
    <xf numFmtId="0" fontId="24" fillId="0" borderId="0" xfId="0" applyFont="1" applyBorder="1"/>
    <xf numFmtId="0" fontId="24" fillId="4" borderId="0" xfId="0" applyFont="1" applyFill="1" applyProtection="1"/>
    <xf numFmtId="0" fontId="28" fillId="4" borderId="0" xfId="0" applyFont="1" applyFill="1" applyProtection="1"/>
    <xf numFmtId="0" fontId="24" fillId="4" borderId="0" xfId="0" applyFont="1" applyFill="1"/>
    <xf numFmtId="0" fontId="29" fillId="0" borderId="0" xfId="0" applyFont="1" applyFill="1" applyBorder="1" applyAlignment="1" applyProtection="1">
      <alignment vertical="center"/>
    </xf>
    <xf numFmtId="3" fontId="31" fillId="0" borderId="0" xfId="0" applyNumberFormat="1" applyFont="1" applyFill="1" applyBorder="1" applyAlignment="1" applyProtection="1">
      <alignment horizontal="center" vertical="center"/>
    </xf>
    <xf numFmtId="0" fontId="32" fillId="0" borderId="0" xfId="0" applyFont="1" applyProtection="1"/>
    <xf numFmtId="3" fontId="33" fillId="0" borderId="0" xfId="0" applyNumberFormat="1" applyFont="1" applyFill="1" applyBorder="1" applyAlignment="1" applyProtection="1">
      <alignment horizontal="center" vertical="center"/>
    </xf>
    <xf numFmtId="0" fontId="32" fillId="0" borderId="0" xfId="0" applyFont="1"/>
    <xf numFmtId="0" fontId="32" fillId="0" borderId="0" xfId="0" applyFont="1" applyFill="1" applyProtection="1"/>
    <xf numFmtId="0" fontId="32" fillId="0" borderId="0" xfId="0" applyFont="1" applyBorder="1"/>
    <xf numFmtId="3" fontId="29" fillId="0" borderId="0" xfId="0" applyNumberFormat="1" applyFont="1" applyFill="1" applyBorder="1" applyAlignment="1" applyProtection="1">
      <alignment horizontal="center" vertical="center"/>
    </xf>
    <xf numFmtId="0" fontId="20" fillId="0" borderId="0" xfId="0" applyFont="1" applyAlignment="1" applyProtection="1">
      <alignment horizontal="center"/>
    </xf>
    <xf numFmtId="0" fontId="25" fillId="0" borderId="0" xfId="0" applyFont="1" applyBorder="1" applyAlignment="1" applyProtection="1">
      <alignment horizontal="centerContinuous" vertical="center"/>
    </xf>
    <xf numFmtId="0" fontId="27" fillId="4" borderId="0" xfId="0" applyFont="1" applyFill="1" applyBorder="1" applyProtection="1"/>
    <xf numFmtId="0" fontId="28" fillId="4" borderId="0" xfId="0" applyFont="1" applyFill="1" applyBorder="1" applyProtection="1"/>
    <xf numFmtId="3" fontId="30"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Border="1" applyAlignment="1" applyProtection="1">
      <alignment vertical="center"/>
    </xf>
    <xf numFmtId="0" fontId="30" fillId="0" borderId="0" xfId="0" applyFont="1" applyFill="1" applyBorder="1" applyAlignment="1" applyProtection="1">
      <alignment horizontal="left" vertical="center" indent="2"/>
    </xf>
    <xf numFmtId="167" fontId="30" fillId="0" borderId="0" xfId="9" applyNumberFormat="1" applyFont="1" applyFill="1" applyBorder="1" applyAlignment="1" applyProtection="1">
      <alignment horizontal="center" vertical="center"/>
    </xf>
    <xf numFmtId="0" fontId="34" fillId="0" borderId="0" xfId="0" applyFont="1" applyAlignment="1" applyProtection="1">
      <alignment horizontal="center"/>
    </xf>
    <xf numFmtId="0" fontId="35" fillId="0" borderId="0" xfId="0" applyFont="1" applyAlignment="1" applyProtection="1">
      <alignment horizontal="center"/>
    </xf>
    <xf numFmtId="167" fontId="29" fillId="0" borderId="0" xfId="9" applyNumberFormat="1" applyFont="1" applyFill="1" applyBorder="1" applyAlignment="1" applyProtection="1">
      <alignment horizontal="center" vertical="center"/>
    </xf>
    <xf numFmtId="0" fontId="35" fillId="0" borderId="0" xfId="0" applyFont="1" applyBorder="1" applyAlignment="1" applyProtection="1">
      <alignment horizontal="center"/>
    </xf>
    <xf numFmtId="0" fontId="34" fillId="0" borderId="0" xfId="0" applyFont="1" applyFill="1" applyBorder="1" applyAlignment="1" applyProtection="1">
      <alignment horizontal="center"/>
    </xf>
    <xf numFmtId="0" fontId="26" fillId="0" borderId="0" xfId="0" applyFont="1" applyFill="1" applyBorder="1" applyAlignment="1" applyProtection="1">
      <alignment vertical="center"/>
    </xf>
    <xf numFmtId="3" fontId="20" fillId="6" borderId="0" xfId="0" applyNumberFormat="1" applyFont="1" applyFill="1"/>
    <xf numFmtId="0" fontId="34" fillId="0" borderId="0" xfId="0" applyFont="1" applyProtection="1"/>
    <xf numFmtId="0" fontId="26" fillId="4" borderId="0" xfId="0" applyFont="1" applyFill="1" applyBorder="1" applyAlignment="1" applyProtection="1">
      <alignment vertical="center"/>
    </xf>
    <xf numFmtId="0" fontId="30" fillId="4" borderId="0" xfId="0" applyFont="1" applyFill="1" applyBorder="1" applyAlignment="1" applyProtection="1">
      <alignment vertical="center"/>
    </xf>
    <xf numFmtId="0" fontId="34" fillId="4" borderId="0" xfId="0" applyFont="1" applyFill="1" applyProtection="1"/>
    <xf numFmtId="0" fontId="20" fillId="4" borderId="0" xfId="0" applyFont="1" applyFill="1"/>
    <xf numFmtId="1" fontId="29" fillId="0" borderId="0" xfId="9" applyNumberFormat="1" applyFont="1" applyFill="1" applyBorder="1" applyAlignment="1" applyProtection="1">
      <alignment horizontal="center" vertical="center"/>
    </xf>
    <xf numFmtId="1" fontId="33"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center" vertical="center"/>
    </xf>
    <xf numFmtId="166" fontId="20" fillId="0" borderId="0" xfId="1" applyNumberFormat="1" applyFont="1" applyProtection="1"/>
    <xf numFmtId="0" fontId="28" fillId="0" borderId="0" xfId="0" applyFont="1" applyBorder="1" applyAlignment="1" applyProtection="1">
      <alignment vertical="center"/>
    </xf>
    <xf numFmtId="0" fontId="20" fillId="0" borderId="0" xfId="0" applyFont="1" applyAlignment="1">
      <alignment horizontal="center"/>
    </xf>
    <xf numFmtId="3" fontId="20" fillId="0" borderId="0" xfId="0" applyNumberFormat="1" applyFont="1"/>
    <xf numFmtId="0" fontId="30"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indent="1"/>
    </xf>
    <xf numFmtId="166" fontId="36" fillId="0" borderId="0" xfId="0" applyNumberFormat="1" applyFont="1" applyFill="1" applyBorder="1" applyAlignment="1" applyProtection="1">
      <alignment horizontal="center" vertical="center"/>
    </xf>
    <xf numFmtId="169" fontId="29" fillId="0" borderId="0" xfId="9" applyNumberFormat="1" applyFont="1" applyFill="1" applyBorder="1" applyAlignment="1" applyProtection="1">
      <alignment horizontal="center" vertical="center"/>
    </xf>
    <xf numFmtId="167" fontId="29" fillId="0" borderId="0" xfId="0" applyNumberFormat="1" applyFont="1" applyBorder="1" applyAlignment="1" applyProtection="1">
      <alignment horizontal="center" vertical="center"/>
    </xf>
    <xf numFmtId="3" fontId="34" fillId="0" borderId="0" xfId="0" applyNumberFormat="1" applyFont="1" applyProtection="1"/>
    <xf numFmtId="0" fontId="37" fillId="6" borderId="0" xfId="0" applyFont="1" applyFill="1"/>
    <xf numFmtId="0" fontId="37" fillId="0" borderId="0" xfId="0" applyFont="1"/>
    <xf numFmtId="3" fontId="20" fillId="0" borderId="0" xfId="0" applyNumberFormat="1" applyFont="1" applyAlignment="1">
      <alignment horizontal="right"/>
    </xf>
    <xf numFmtId="1" fontId="20" fillId="0" borderId="0" xfId="0" applyNumberFormat="1" applyFont="1" applyAlignment="1">
      <alignment horizontal="right"/>
    </xf>
    <xf numFmtId="0" fontId="20" fillId="0" borderId="0" xfId="0" applyFont="1" applyAlignment="1">
      <alignment horizontal="right"/>
    </xf>
    <xf numFmtId="0" fontId="38" fillId="0" borderId="0" xfId="0" applyFont="1"/>
    <xf numFmtId="0" fontId="20" fillId="6" borderId="0" xfId="0" applyFont="1" applyFill="1"/>
    <xf numFmtId="0" fontId="28" fillId="0" borderId="0" xfId="0" applyFont="1" applyProtection="1"/>
    <xf numFmtId="0" fontId="28" fillId="0" borderId="0" xfId="0" applyFont="1" applyBorder="1" applyAlignment="1" applyProtection="1">
      <alignment horizontal="center"/>
    </xf>
    <xf numFmtId="0" fontId="28" fillId="0" borderId="0" xfId="0" applyFont="1" applyFill="1" applyProtection="1"/>
    <xf numFmtId="0" fontId="28" fillId="0" borderId="0" xfId="0" applyFont="1" applyAlignment="1" applyProtection="1">
      <alignment horizontal="center"/>
    </xf>
    <xf numFmtId="0" fontId="25" fillId="0" borderId="0" xfId="0" applyFont="1" applyBorder="1" applyAlignment="1" applyProtection="1">
      <alignment horizontal="center"/>
    </xf>
    <xf numFmtId="0" fontId="20" fillId="0" borderId="0" xfId="0" applyFont="1" applyFill="1" applyBorder="1" applyAlignment="1" applyProtection="1">
      <alignment horizontal="center"/>
    </xf>
    <xf numFmtId="166" fontId="33" fillId="0" borderId="0" xfId="0" applyNumberFormat="1" applyFont="1" applyFill="1" applyBorder="1" applyAlignment="1" applyProtection="1">
      <alignment horizontal="center" vertical="center"/>
    </xf>
    <xf numFmtId="169" fontId="29" fillId="4" borderId="0" xfId="9" applyNumberFormat="1" applyFont="1" applyFill="1" applyBorder="1" applyAlignment="1" applyProtection="1">
      <alignment horizontal="center" vertical="center"/>
    </xf>
    <xf numFmtId="168" fontId="29" fillId="0" borderId="0" xfId="9" applyNumberFormat="1" applyFont="1" applyFill="1" applyBorder="1" applyAlignment="1" applyProtection="1">
      <alignment horizontal="center" vertical="center"/>
    </xf>
    <xf numFmtId="176" fontId="29" fillId="0" borderId="0" xfId="9" applyNumberFormat="1" applyFont="1" applyFill="1" applyBorder="1" applyAlignment="1" applyProtection="1">
      <alignment horizontal="center" vertical="center"/>
    </xf>
    <xf numFmtId="169" fontId="29" fillId="2" borderId="0" xfId="9" applyNumberFormat="1" applyFont="1" applyFill="1" applyBorder="1" applyAlignment="1" applyProtection="1">
      <alignment horizontal="center" vertical="center"/>
    </xf>
    <xf numFmtId="165" fontId="26" fillId="0" borderId="0" xfId="0" applyNumberFormat="1" applyFont="1" applyFill="1" applyBorder="1" applyAlignment="1" applyProtection="1">
      <alignment vertical="center"/>
    </xf>
    <xf numFmtId="170" fontId="29" fillId="2" borderId="0" xfId="9" applyNumberFormat="1" applyFont="1" applyFill="1" applyBorder="1" applyAlignment="1" applyProtection="1">
      <alignment horizontal="center" vertical="center"/>
    </xf>
    <xf numFmtId="0" fontId="26" fillId="0" borderId="0" xfId="0" applyFont="1" applyBorder="1" applyAlignment="1" applyProtection="1">
      <alignment vertical="center"/>
    </xf>
    <xf numFmtId="3" fontId="20" fillId="6" borderId="0" xfId="0" applyNumberFormat="1" applyFont="1" applyFill="1" applyAlignment="1">
      <alignment horizontal="right"/>
    </xf>
    <xf numFmtId="3" fontId="28" fillId="0" borderId="0" xfId="0" applyNumberFormat="1" applyFont="1" applyAlignment="1" applyProtection="1">
      <alignment horizontal="center"/>
    </xf>
    <xf numFmtId="0" fontId="32" fillId="0" borderId="0" xfId="0" applyFont="1" applyBorder="1" applyProtection="1"/>
    <xf numFmtId="168" fontId="29" fillId="4" borderId="0" xfId="9" applyNumberFormat="1"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166" fontId="20" fillId="4" borderId="0" xfId="1" applyNumberFormat="1" applyFont="1" applyFill="1" applyProtection="1"/>
    <xf numFmtId="0" fontId="40" fillId="0" borderId="0" xfId="0" applyFont="1" applyFill="1" applyBorder="1" applyProtection="1"/>
    <xf numFmtId="0" fontId="30" fillId="0" borderId="0" xfId="0" applyFont="1" applyBorder="1" applyAlignment="1" applyProtection="1">
      <alignment vertical="center"/>
    </xf>
    <xf numFmtId="0" fontId="30" fillId="0" borderId="0" xfId="0" applyFont="1" applyFill="1" applyBorder="1" applyAlignment="1" applyProtection="1">
      <alignment horizontal="left" vertical="center" indent="1"/>
    </xf>
    <xf numFmtId="0" fontId="28" fillId="0" borderId="0" xfId="0" applyFont="1"/>
    <xf numFmtId="3" fontId="39" fillId="6" borderId="0" xfId="0" applyNumberFormat="1" applyFont="1" applyFill="1"/>
    <xf numFmtId="3" fontId="20" fillId="0" borderId="0" xfId="0" applyNumberFormat="1" applyFont="1" applyFill="1"/>
    <xf numFmtId="0" fontId="25" fillId="0" borderId="0" xfId="0" applyFont="1" applyFill="1" applyBorder="1" applyProtection="1"/>
    <xf numFmtId="3" fontId="42" fillId="0" borderId="0" xfId="0" applyNumberFormat="1" applyFont="1" applyFill="1" applyBorder="1" applyAlignment="1" applyProtection="1">
      <alignment horizontal="center" vertical="center"/>
    </xf>
    <xf numFmtId="166" fontId="29" fillId="0" borderId="0" xfId="0" applyNumberFormat="1" applyFont="1" applyFill="1" applyBorder="1" applyAlignment="1" applyProtection="1">
      <alignment horizontal="center" vertical="center"/>
    </xf>
    <xf numFmtId="3" fontId="29" fillId="4" borderId="0" xfId="0" applyNumberFormat="1" applyFont="1" applyFill="1" applyBorder="1" applyAlignment="1" applyProtection="1">
      <alignment horizontal="center" vertical="center"/>
    </xf>
    <xf numFmtId="3" fontId="30" fillId="4" borderId="0" xfId="0" applyNumberFormat="1" applyFont="1" applyFill="1" applyBorder="1" applyAlignment="1" applyProtection="1">
      <alignment horizontal="center" vertical="center"/>
    </xf>
    <xf numFmtId="1" fontId="20" fillId="0" borderId="0" xfId="0" applyNumberFormat="1" applyFont="1"/>
    <xf numFmtId="167" fontId="29" fillId="4" borderId="0" xfId="9" applyNumberFormat="1" applyFont="1" applyFill="1" applyBorder="1" applyAlignment="1" applyProtection="1">
      <alignment horizontal="center" vertical="center"/>
    </xf>
    <xf numFmtId="166" fontId="36" fillId="4" borderId="0" xfId="0" applyNumberFormat="1" applyFont="1" applyFill="1" applyBorder="1" applyAlignment="1" applyProtection="1">
      <alignment horizontal="center" vertical="center"/>
    </xf>
    <xf numFmtId="0" fontId="20" fillId="4" borderId="0" xfId="0" applyFont="1" applyFill="1" applyAlignment="1" applyProtection="1">
      <alignment horizontal="center"/>
    </xf>
    <xf numFmtId="166" fontId="33" fillId="4" borderId="0" xfId="0" applyNumberFormat="1" applyFont="1" applyFill="1" applyBorder="1" applyAlignment="1" applyProtection="1">
      <alignment horizontal="center" vertical="center"/>
    </xf>
    <xf numFmtId="1" fontId="29" fillId="4" borderId="0" xfId="9" applyNumberFormat="1" applyFont="1" applyFill="1" applyBorder="1" applyAlignment="1" applyProtection="1">
      <alignment horizontal="center" vertical="center"/>
    </xf>
    <xf numFmtId="167" fontId="29" fillId="4" borderId="0" xfId="0" applyNumberFormat="1" applyFont="1" applyFill="1" applyBorder="1" applyAlignment="1" applyProtection="1">
      <alignment horizontal="center" vertical="center"/>
    </xf>
    <xf numFmtId="0" fontId="20" fillId="4" borderId="0" xfId="0" applyFont="1" applyFill="1" applyProtection="1"/>
    <xf numFmtId="175" fontId="29" fillId="0" borderId="0" xfId="9" applyNumberFormat="1" applyFont="1" applyFill="1" applyBorder="1" applyAlignment="1" applyProtection="1">
      <alignment horizontal="center" vertical="center"/>
    </xf>
    <xf numFmtId="0" fontId="20" fillId="0" borderId="0" xfId="32" applyFont="1" applyProtection="1"/>
    <xf numFmtId="0" fontId="21" fillId="0" borderId="0" xfId="32" applyFont="1" applyProtection="1"/>
    <xf numFmtId="0" fontId="20" fillId="0" borderId="0" xfId="32" applyFont="1"/>
    <xf numFmtId="0" fontId="32" fillId="0" borderId="0" xfId="32" applyFont="1" applyProtection="1"/>
    <xf numFmtId="0" fontId="29" fillId="0" borderId="0" xfId="32" applyFont="1" applyFill="1" applyBorder="1" applyAlignment="1" applyProtection="1">
      <alignment vertical="center"/>
    </xf>
    <xf numFmtId="3" fontId="29" fillId="0" borderId="0" xfId="32" applyNumberFormat="1" applyFont="1" applyFill="1" applyBorder="1" applyAlignment="1" applyProtection="1">
      <alignment horizontal="center" vertical="center"/>
    </xf>
    <xf numFmtId="0" fontId="32" fillId="0" borderId="0" xfId="32" applyFont="1"/>
    <xf numFmtId="0" fontId="24" fillId="0" borderId="0" xfId="32" applyFont="1" applyProtection="1"/>
    <xf numFmtId="0" fontId="29" fillId="0" borderId="0" xfId="32" quotePrefix="1" applyNumberFormat="1" applyFont="1" applyFill="1" applyBorder="1" applyAlignment="1" applyProtection="1">
      <alignment horizontal="center" vertical="center"/>
    </xf>
    <xf numFmtId="0" fontId="24" fillId="0" borderId="0" xfId="32" applyFont="1"/>
    <xf numFmtId="0" fontId="25" fillId="0" borderId="0" xfId="32" applyFont="1" applyFill="1" applyBorder="1" applyAlignment="1" applyProtection="1">
      <alignment vertical="center"/>
    </xf>
    <xf numFmtId="3" fontId="30" fillId="0" borderId="0" xfId="32" applyNumberFormat="1" applyFont="1" applyFill="1" applyBorder="1" applyAlignment="1" applyProtection="1">
      <alignment horizontal="center" vertical="center"/>
    </xf>
    <xf numFmtId="0" fontId="28" fillId="0" borderId="0" xfId="32" applyFont="1" applyAlignment="1" applyProtection="1">
      <alignment horizontal="center"/>
    </xf>
    <xf numFmtId="168" fontId="24" fillId="0" borderId="0" xfId="9" applyNumberFormat="1" applyFont="1" applyProtection="1"/>
    <xf numFmtId="3" fontId="30" fillId="4" borderId="0" xfId="32" applyNumberFormat="1" applyFont="1" applyFill="1" applyBorder="1" applyAlignment="1" applyProtection="1">
      <alignment horizontal="center" vertical="center"/>
    </xf>
    <xf numFmtId="0" fontId="25" fillId="0" borderId="0" xfId="32" applyFont="1" applyFill="1" applyBorder="1" applyAlignment="1" applyProtection="1">
      <alignment horizontal="left" vertical="center" indent="1"/>
    </xf>
    <xf numFmtId="0" fontId="25" fillId="0" borderId="0" xfId="32" applyFont="1" applyAlignment="1" applyProtection="1">
      <alignment horizontal="center"/>
    </xf>
    <xf numFmtId="0" fontId="30" fillId="0" borderId="0" xfId="32" applyFont="1" applyFill="1" applyBorder="1" applyAlignment="1" applyProtection="1">
      <alignment vertical="center"/>
    </xf>
    <xf numFmtId="10" fontId="30" fillId="0" borderId="0" xfId="9" applyNumberFormat="1" applyFont="1" applyFill="1" applyBorder="1" applyAlignment="1" applyProtection="1">
      <alignment horizontal="center" vertical="center"/>
    </xf>
    <xf numFmtId="169" fontId="30" fillId="0" borderId="0" xfId="9" applyNumberFormat="1" applyFont="1" applyFill="1" applyBorder="1" applyAlignment="1" applyProtection="1">
      <alignment horizontal="center" vertical="center"/>
    </xf>
    <xf numFmtId="9" fontId="30" fillId="0" borderId="0" xfId="9" applyFont="1" applyFill="1" applyBorder="1" applyAlignment="1" applyProtection="1">
      <alignment horizontal="center" vertical="center"/>
    </xf>
    <xf numFmtId="0" fontId="24" fillId="0" borderId="0" xfId="32" applyFont="1" applyBorder="1" applyProtection="1"/>
    <xf numFmtId="0" fontId="32" fillId="0" borderId="0" xfId="32" applyFont="1" applyBorder="1" applyProtection="1"/>
    <xf numFmtId="1" fontId="20" fillId="0" borderId="0" xfId="32" applyNumberFormat="1" applyFont="1"/>
    <xf numFmtId="0" fontId="25" fillId="0" borderId="0" xfId="0" applyFont="1" applyAlignment="1" applyProtection="1">
      <alignment horizontal="center" vertical="center"/>
    </xf>
    <xf numFmtId="0" fontId="27" fillId="0" borderId="0" xfId="0" applyFont="1" applyFill="1" applyBorder="1" applyAlignment="1" applyProtection="1">
      <alignment vertical="center"/>
    </xf>
    <xf numFmtId="168" fontId="24" fillId="0" borderId="0" xfId="9" applyNumberFormat="1" applyFont="1"/>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168" fontId="46" fillId="4" borderId="0" xfId="9" applyNumberFormat="1" applyFont="1" applyFill="1" applyBorder="1" applyAlignment="1" applyProtection="1">
      <alignment horizontal="center" vertical="center"/>
    </xf>
    <xf numFmtId="10" fontId="24" fillId="0" borderId="0" xfId="0" applyNumberFormat="1" applyFont="1" applyProtection="1"/>
    <xf numFmtId="0" fontId="32" fillId="0" borderId="0" xfId="0" applyFont="1" applyFill="1" applyBorder="1" applyProtection="1"/>
    <xf numFmtId="0" fontId="47" fillId="0" borderId="0" xfId="0" applyFont="1" applyFill="1" applyBorder="1" applyAlignment="1" applyProtection="1">
      <alignment vertical="center"/>
    </xf>
    <xf numFmtId="0" fontId="24" fillId="0" borderId="0" xfId="0" applyFont="1" applyFill="1" applyBorder="1" applyProtection="1"/>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49" fillId="0" borderId="0" xfId="0" applyFont="1" applyBorder="1" applyAlignment="1" applyProtection="1">
      <alignment vertical="center"/>
    </xf>
    <xf numFmtId="168" fontId="30" fillId="0" borderId="0" xfId="9" applyNumberFormat="1" applyFont="1" applyFill="1" applyBorder="1" applyAlignment="1" applyProtection="1">
      <alignment horizontal="center" vertical="center"/>
    </xf>
    <xf numFmtId="168" fontId="31" fillId="0" borderId="0" xfId="9" applyNumberFormat="1" applyFont="1" applyFill="1" applyBorder="1" applyAlignment="1" applyProtection="1">
      <alignment horizontal="center" vertical="center"/>
    </xf>
    <xf numFmtId="0" fontId="49" fillId="0" borderId="0" xfId="0" applyFont="1" applyBorder="1" applyProtection="1"/>
    <xf numFmtId="0" fontId="40" fillId="0" borderId="0" xfId="0" applyFont="1" applyAlignment="1" applyProtection="1">
      <alignment vertical="center" wrapText="1"/>
    </xf>
    <xf numFmtId="0" fontId="29" fillId="6" borderId="0" xfId="0" applyFont="1" applyFill="1" applyBorder="1" applyAlignment="1" applyProtection="1">
      <alignment vertical="center"/>
    </xf>
    <xf numFmtId="3" fontId="29" fillId="6" borderId="0" xfId="0" applyNumberFormat="1" applyFont="1" applyFill="1" applyBorder="1" applyAlignment="1" applyProtection="1">
      <alignment horizontal="center" vertical="center"/>
    </xf>
    <xf numFmtId="168" fontId="20" fillId="0" borderId="0" xfId="0" applyNumberFormat="1" applyFont="1" applyProtection="1"/>
    <xf numFmtId="0" fontId="29" fillId="0" borderId="0" xfId="6" applyFont="1" applyFill="1" applyBorder="1" applyAlignment="1" applyProtection="1">
      <alignment vertical="center"/>
    </xf>
    <xf numFmtId="168" fontId="46" fillId="0" borderId="0" xfId="9" applyNumberFormat="1" applyFont="1" applyFill="1" applyBorder="1" applyAlignment="1" applyProtection="1">
      <alignment horizontal="center" vertical="center"/>
    </xf>
    <xf numFmtId="0" fontId="20" fillId="0" borderId="0" xfId="6" applyFont="1" applyProtection="1"/>
    <xf numFmtId="3" fontId="50" fillId="0" borderId="0" xfId="0" applyNumberFormat="1" applyFont="1" applyFill="1" applyBorder="1" applyAlignment="1" applyProtection="1">
      <alignment horizontal="center" vertical="center"/>
    </xf>
    <xf numFmtId="0" fontId="25" fillId="4" borderId="0" xfId="0" applyFont="1" applyFill="1" applyAlignment="1" applyProtection="1">
      <alignment horizontal="center"/>
    </xf>
    <xf numFmtId="0" fontId="44" fillId="0" borderId="0" xfId="0" applyFont="1" applyFill="1" applyBorder="1" applyAlignment="1" applyProtection="1">
      <alignment vertical="center"/>
    </xf>
    <xf numFmtId="0" fontId="20" fillId="0" borderId="0" xfId="0" applyFont="1" applyBorder="1" applyProtection="1"/>
    <xf numFmtId="0" fontId="27" fillId="4" borderId="0" xfId="0" applyFont="1" applyFill="1" applyBorder="1" applyAlignment="1" applyProtection="1">
      <alignment vertical="center"/>
    </xf>
    <xf numFmtId="0" fontId="29" fillId="4" borderId="0" xfId="0" applyFont="1" applyFill="1" applyBorder="1" applyAlignment="1" applyProtection="1">
      <alignment vertical="center"/>
    </xf>
    <xf numFmtId="168" fontId="34" fillId="4" borderId="0" xfId="9" applyNumberFormat="1" applyFont="1" applyFill="1" applyProtection="1"/>
    <xf numFmtId="168" fontId="24" fillId="4" borderId="0" xfId="9" applyNumberFormat="1" applyFont="1" applyFill="1"/>
    <xf numFmtId="0" fontId="45" fillId="4" borderId="0" xfId="0" applyFont="1" applyFill="1" applyBorder="1" applyAlignment="1" applyProtection="1">
      <alignment vertical="center"/>
    </xf>
    <xf numFmtId="0" fontId="46" fillId="4" borderId="0" xfId="0" applyFont="1" applyFill="1" applyBorder="1" applyAlignment="1" applyProtection="1">
      <alignment vertical="center"/>
    </xf>
    <xf numFmtId="10" fontId="34" fillId="4" borderId="0" xfId="0" applyNumberFormat="1" applyFont="1" applyFill="1" applyProtection="1"/>
    <xf numFmtId="0" fontId="32" fillId="4" borderId="0" xfId="0" applyFont="1" applyFill="1" applyProtection="1"/>
    <xf numFmtId="0" fontId="32" fillId="4" borderId="0" xfId="0" applyFont="1" applyFill="1"/>
    <xf numFmtId="0" fontId="29" fillId="7" borderId="0" xfId="0" applyFont="1" applyFill="1" applyBorder="1" applyAlignment="1" applyProtection="1">
      <alignment vertical="center"/>
    </xf>
    <xf numFmtId="0" fontId="32" fillId="4" borderId="0" xfId="0" applyFont="1" applyFill="1" applyBorder="1" applyProtection="1"/>
    <xf numFmtId="0" fontId="47" fillId="4" borderId="0" xfId="0" applyFont="1" applyFill="1" applyBorder="1" applyAlignment="1" applyProtection="1">
      <alignment vertical="center"/>
    </xf>
    <xf numFmtId="0" fontId="24" fillId="4" borderId="0" xfId="0" applyFont="1" applyFill="1" applyBorder="1" applyProtection="1"/>
    <xf numFmtId="3" fontId="20" fillId="4" borderId="0" xfId="0" applyNumberFormat="1" applyFont="1" applyFill="1"/>
    <xf numFmtId="0" fontId="48" fillId="4" borderId="0" xfId="0" applyFont="1" applyFill="1" applyBorder="1" applyAlignment="1" applyProtection="1">
      <alignment vertical="center"/>
    </xf>
    <xf numFmtId="0" fontId="49" fillId="4" borderId="0" xfId="0" applyFont="1" applyFill="1" applyBorder="1" applyAlignment="1" applyProtection="1">
      <alignment vertical="center"/>
    </xf>
    <xf numFmtId="168" fontId="30" fillId="4" borderId="0" xfId="9" applyNumberFormat="1" applyFont="1" applyFill="1" applyBorder="1" applyAlignment="1" applyProtection="1">
      <alignment horizontal="center" vertical="center"/>
    </xf>
    <xf numFmtId="168" fontId="31" fillId="4" borderId="0" xfId="9" applyNumberFormat="1" applyFont="1" applyFill="1" applyBorder="1" applyAlignment="1" applyProtection="1">
      <alignment horizontal="center" vertical="center"/>
    </xf>
    <xf numFmtId="3" fontId="20" fillId="0" borderId="0" xfId="0" applyNumberFormat="1" applyFont="1" applyProtection="1"/>
    <xf numFmtId="0" fontId="51" fillId="0" borderId="0" xfId="0" applyFont="1" applyProtection="1"/>
    <xf numFmtId="0" fontId="50" fillId="0" borderId="0" xfId="0" applyFont="1" applyFill="1" applyBorder="1" applyAlignment="1" applyProtection="1">
      <alignment vertical="center"/>
    </xf>
    <xf numFmtId="0" fontId="51" fillId="0" borderId="0" xfId="0" applyFont="1" applyAlignment="1" applyProtection="1">
      <alignment horizontal="center"/>
    </xf>
    <xf numFmtId="0" fontId="51" fillId="0" borderId="0" xfId="0" applyFont="1"/>
    <xf numFmtId="0" fontId="52" fillId="0" borderId="0" xfId="0" applyFont="1" applyFill="1" applyProtection="1"/>
    <xf numFmtId="0" fontId="53" fillId="0" borderId="0" xfId="0" applyFont="1" applyFill="1" applyBorder="1" applyAlignment="1" applyProtection="1">
      <alignment vertical="center"/>
    </xf>
    <xf numFmtId="3" fontId="53" fillId="0" borderId="0" xfId="0" applyNumberFormat="1" applyFont="1" applyFill="1" applyBorder="1" applyAlignment="1" applyProtection="1">
      <alignment horizontal="center" vertical="center"/>
    </xf>
    <xf numFmtId="0" fontId="52" fillId="0" borderId="0" xfId="0" applyFont="1" applyFill="1" applyAlignment="1" applyProtection="1">
      <alignment horizontal="center"/>
    </xf>
    <xf numFmtId="0" fontId="52" fillId="0" borderId="0" xfId="0" applyFont="1" applyFill="1"/>
    <xf numFmtId="0" fontId="20" fillId="4" borderId="0" xfId="0" applyFont="1" applyFill="1" applyBorder="1" applyAlignment="1" applyProtection="1">
      <alignment horizontal="center"/>
    </xf>
    <xf numFmtId="0" fontId="28" fillId="4" borderId="0" xfId="0" applyFont="1" applyFill="1" applyBorder="1" applyAlignment="1" applyProtection="1">
      <alignment vertical="center"/>
    </xf>
    <xf numFmtId="0" fontId="30" fillId="4" borderId="0" xfId="0" applyFont="1" applyFill="1" applyBorder="1" applyAlignment="1" applyProtection="1">
      <alignment horizontal="left" vertical="center" indent="2"/>
    </xf>
    <xf numFmtId="167" fontId="30" fillId="4" borderId="0" xfId="9" applyNumberFormat="1" applyFont="1" applyFill="1" applyBorder="1" applyAlignment="1" applyProtection="1">
      <alignment horizontal="center" vertical="center"/>
    </xf>
    <xf numFmtId="0" fontId="12" fillId="0" borderId="0" xfId="0" applyFont="1" applyProtection="1"/>
    <xf numFmtId="3" fontId="37" fillId="6" borderId="0" xfId="0" applyNumberFormat="1" applyFont="1" applyFill="1"/>
    <xf numFmtId="0" fontId="37" fillId="6" borderId="0" xfId="0" applyFont="1" applyFill="1" applyAlignment="1">
      <alignment horizontal="center"/>
    </xf>
    <xf numFmtId="0" fontId="42" fillId="0" borderId="0" xfId="0" applyFont="1" applyFill="1" applyBorder="1" applyAlignment="1" applyProtection="1">
      <alignment vertical="center"/>
    </xf>
    <xf numFmtId="0" fontId="30" fillId="0" borderId="0" xfId="0" quotePrefix="1" applyFont="1" applyFill="1" applyBorder="1" applyAlignment="1" applyProtection="1">
      <alignment vertical="center"/>
    </xf>
    <xf numFmtId="0" fontId="30" fillId="0" borderId="0" xfId="0" quotePrefix="1" applyFont="1" applyFill="1" applyBorder="1" applyAlignment="1" applyProtection="1">
      <alignment vertical="center" wrapText="1"/>
    </xf>
    <xf numFmtId="0" fontId="24" fillId="0" borderId="0" xfId="0" applyFont="1" applyBorder="1" applyProtection="1"/>
    <xf numFmtId="166" fontId="30" fillId="0" borderId="0" xfId="0" applyNumberFormat="1" applyFont="1" applyFill="1" applyBorder="1" applyAlignment="1" applyProtection="1">
      <alignment horizontal="center" vertical="center"/>
    </xf>
    <xf numFmtId="0" fontId="53" fillId="0" borderId="0" xfId="0" applyFont="1" applyBorder="1" applyAlignment="1" applyProtection="1">
      <alignment vertical="center"/>
    </xf>
    <xf numFmtId="0" fontId="29" fillId="0" borderId="0" xfId="0" applyFont="1" applyBorder="1" applyAlignment="1">
      <alignment horizontal="center" vertical="center"/>
    </xf>
    <xf numFmtId="167" fontId="29" fillId="0" borderId="0" xfId="0" applyNumberFormat="1" applyFont="1" applyBorder="1" applyAlignment="1">
      <alignment horizontal="center" vertical="center"/>
    </xf>
    <xf numFmtId="0" fontId="38" fillId="0" borderId="0" xfId="0" applyFont="1" applyAlignment="1">
      <alignment vertical="center"/>
    </xf>
    <xf numFmtId="0" fontId="5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5" fillId="0" borderId="1" xfId="0" applyFont="1" applyFill="1" applyBorder="1"/>
    <xf numFmtId="0" fontId="43" fillId="0" borderId="0" xfId="0" applyFont="1" applyBorder="1"/>
    <xf numFmtId="0" fontId="20" fillId="0" borderId="0" xfId="0" applyFont="1" applyBorder="1"/>
    <xf numFmtId="0" fontId="56" fillId="0" borderId="0" xfId="0" applyFont="1"/>
    <xf numFmtId="0" fontId="57" fillId="0" borderId="0" xfId="5" applyFont="1" applyAlignment="1" applyProtection="1">
      <alignment horizontal="left" vertical="center" indent="1"/>
    </xf>
    <xf numFmtId="0" fontId="56" fillId="0" borderId="0" xfId="0" applyFont="1" applyBorder="1" applyAlignment="1">
      <alignment vertical="center"/>
    </xf>
    <xf numFmtId="0" fontId="57" fillId="0" borderId="0" xfId="0" applyFont="1" applyBorder="1" applyAlignment="1">
      <alignment vertical="center"/>
    </xf>
    <xf numFmtId="0" fontId="56" fillId="0" borderId="0" xfId="0" applyFont="1" applyBorder="1"/>
    <xf numFmtId="0" fontId="57" fillId="0" borderId="0" xfId="5" applyFont="1" applyAlignment="1" applyProtection="1"/>
    <xf numFmtId="0" fontId="41" fillId="0" borderId="1" xfId="0" applyFont="1" applyFill="1" applyBorder="1"/>
    <xf numFmtId="0" fontId="58" fillId="0" borderId="1" xfId="0" applyFont="1" applyFill="1" applyBorder="1"/>
    <xf numFmtId="0" fontId="56" fillId="0" borderId="0" xfId="0" applyFont="1" applyAlignment="1">
      <alignment vertical="center"/>
    </xf>
    <xf numFmtId="0" fontId="57" fillId="0" borderId="0" xfId="0" applyFont="1" applyAlignment="1">
      <alignment vertical="center"/>
    </xf>
    <xf numFmtId="0" fontId="57" fillId="0" borderId="0" xfId="0" applyFont="1" applyAlignment="1">
      <alignment horizontal="right" vertical="center"/>
    </xf>
    <xf numFmtId="0" fontId="59" fillId="0" borderId="1" xfId="0" applyFont="1" applyFill="1" applyBorder="1"/>
    <xf numFmtId="0" fontId="60" fillId="0" borderId="0" xfId="0" applyFont="1" applyProtection="1"/>
    <xf numFmtId="0" fontId="35" fillId="8" borderId="5" xfId="0" applyFont="1" applyFill="1" applyBorder="1" applyAlignment="1" applyProtection="1">
      <alignment vertical="center"/>
    </xf>
    <xf numFmtId="0" fontId="61" fillId="8" borderId="5" xfId="0" applyFont="1" applyFill="1" applyBorder="1" applyAlignment="1" applyProtection="1">
      <alignment vertical="center"/>
    </xf>
    <xf numFmtId="0" fontId="33" fillId="8" borderId="6" xfId="0" applyFont="1" applyFill="1" applyBorder="1" applyAlignment="1" applyProtection="1">
      <alignment vertical="center"/>
    </xf>
    <xf numFmtId="3" fontId="33" fillId="8" borderId="5" xfId="0" applyNumberFormat="1" applyFont="1" applyFill="1" applyBorder="1" applyAlignment="1" applyProtection="1">
      <alignment horizontal="center" vertical="center"/>
    </xf>
    <xf numFmtId="0" fontId="62"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33" fillId="8" borderId="5" xfId="0" applyFont="1" applyFill="1" applyBorder="1" applyAlignment="1" applyProtection="1">
      <alignment vertical="center"/>
    </xf>
    <xf numFmtId="0" fontId="24" fillId="0" borderId="7" xfId="0" applyFont="1" applyBorder="1" applyProtection="1"/>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0" fillId="0" borderId="10" xfId="0" applyFont="1" applyBorder="1" applyProtection="1"/>
    <xf numFmtId="3" fontId="30" fillId="0" borderId="10" xfId="0" applyNumberFormat="1" applyFont="1" applyFill="1" applyBorder="1" applyAlignment="1" applyProtection="1">
      <alignment horizontal="center" vertical="center"/>
    </xf>
    <xf numFmtId="3" fontId="33" fillId="8" borderId="11" xfId="0" applyNumberFormat="1" applyFont="1" applyFill="1" applyBorder="1" applyAlignment="1" applyProtection="1">
      <alignment horizontal="center" vertical="center"/>
    </xf>
    <xf numFmtId="166" fontId="30" fillId="0" borderId="10" xfId="0" applyNumberFormat="1" applyFont="1" applyFill="1" applyBorder="1" applyAlignment="1" applyProtection="1">
      <alignment horizontal="center" vertical="center"/>
    </xf>
    <xf numFmtId="3" fontId="33" fillId="8" borderId="12" xfId="0" applyNumberFormat="1" applyFont="1" applyFill="1" applyBorder="1" applyAlignment="1" applyProtection="1">
      <alignment horizontal="center" vertical="center"/>
    </xf>
    <xf numFmtId="0" fontId="25" fillId="0" borderId="13" xfId="0" applyFont="1" applyFill="1" applyBorder="1" applyAlignment="1" applyProtection="1">
      <alignment horizontal="centerContinuous" vertical="center"/>
    </xf>
    <xf numFmtId="0" fontId="25" fillId="0" borderId="14" xfId="0" applyFont="1" applyFill="1" applyBorder="1" applyAlignment="1" applyProtection="1">
      <alignment horizontal="centerContinuous" vertical="center"/>
    </xf>
    <xf numFmtId="0" fontId="25" fillId="0" borderId="15" xfId="0" applyFont="1" applyFill="1" applyBorder="1" applyAlignment="1" applyProtection="1">
      <alignment horizontal="center" vertical="center"/>
    </xf>
    <xf numFmtId="0" fontId="25" fillId="0" borderId="16" xfId="0" applyFont="1" applyBorder="1" applyAlignment="1" applyProtection="1">
      <alignment horizontal="centerContinuous" vertical="center"/>
    </xf>
    <xf numFmtId="0" fontId="28" fillId="0" borderId="17" xfId="0" applyFont="1" applyBorder="1" applyAlignment="1" applyProtection="1">
      <alignment horizontal="center"/>
    </xf>
    <xf numFmtId="3" fontId="30" fillId="0" borderId="16" xfId="0" applyNumberFormat="1" applyFont="1" applyFill="1" applyBorder="1" applyAlignment="1" applyProtection="1">
      <alignment horizontal="center" vertical="center"/>
    </xf>
    <xf numFmtId="167" fontId="30" fillId="0" borderId="17" xfId="9" applyNumberFormat="1" applyFont="1" applyFill="1" applyBorder="1" applyAlignment="1" applyProtection="1">
      <alignment horizontal="center" vertical="center"/>
    </xf>
    <xf numFmtId="3" fontId="29" fillId="0" borderId="16" xfId="0" applyNumberFormat="1" applyFont="1" applyFill="1" applyBorder="1" applyAlignment="1" applyProtection="1">
      <alignment horizontal="center" vertical="center"/>
    </xf>
    <xf numFmtId="167" fontId="29" fillId="0" borderId="17" xfId="9" applyNumberFormat="1" applyFont="1" applyFill="1" applyBorder="1" applyAlignment="1" applyProtection="1">
      <alignment horizontal="center" vertical="center"/>
    </xf>
    <xf numFmtId="3" fontId="29" fillId="0" borderId="18" xfId="0" applyNumberFormat="1" applyFont="1" applyFill="1" applyBorder="1" applyAlignment="1" applyProtection="1">
      <alignment horizontal="center" vertical="center"/>
    </xf>
    <xf numFmtId="3" fontId="29" fillId="0" borderId="19" xfId="0" applyNumberFormat="1" applyFont="1" applyFill="1" applyBorder="1" applyAlignment="1" applyProtection="1">
      <alignment horizontal="center" vertical="center"/>
    </xf>
    <xf numFmtId="167" fontId="29" fillId="0" borderId="20" xfId="9" applyNumberFormat="1" applyFont="1" applyFill="1" applyBorder="1" applyAlignment="1" applyProtection="1">
      <alignment horizontal="center" vertical="center"/>
    </xf>
    <xf numFmtId="3" fontId="29" fillId="0" borderId="10" xfId="0" applyNumberFormat="1" applyFont="1" applyFill="1" applyBorder="1" applyAlignment="1" applyProtection="1">
      <alignment horizontal="center" vertical="center"/>
    </xf>
    <xf numFmtId="3" fontId="29" fillId="0" borderId="21" xfId="0" applyNumberFormat="1" applyFont="1" applyFill="1" applyBorder="1" applyAlignment="1" applyProtection="1">
      <alignment horizontal="center" vertical="center"/>
    </xf>
    <xf numFmtId="3" fontId="53" fillId="0" borderId="10" xfId="0" applyNumberFormat="1" applyFont="1" applyFill="1" applyBorder="1" applyAlignment="1" applyProtection="1">
      <alignment horizontal="center" vertical="center"/>
    </xf>
    <xf numFmtId="3" fontId="30" fillId="0" borderId="21" xfId="0" applyNumberFormat="1" applyFont="1" applyFill="1" applyBorder="1" applyAlignment="1" applyProtection="1">
      <alignment horizontal="center" vertical="center"/>
    </xf>
    <xf numFmtId="3" fontId="50" fillId="0" borderId="16" xfId="0" applyNumberFormat="1" applyFont="1" applyFill="1" applyBorder="1" applyAlignment="1" applyProtection="1">
      <alignment horizontal="center" vertical="center"/>
    </xf>
    <xf numFmtId="167" fontId="50" fillId="0" borderId="17" xfId="9" applyNumberFormat="1" applyFont="1" applyFill="1" applyBorder="1" applyAlignment="1" applyProtection="1">
      <alignment horizontal="center" vertical="center"/>
    </xf>
    <xf numFmtId="3" fontId="53" fillId="0" borderId="16" xfId="0" applyNumberFormat="1" applyFont="1" applyFill="1" applyBorder="1" applyAlignment="1" applyProtection="1">
      <alignment horizontal="center" vertical="center"/>
    </xf>
    <xf numFmtId="167" fontId="53" fillId="0" borderId="17" xfId="9" applyNumberFormat="1" applyFont="1" applyFill="1" applyBorder="1" applyAlignment="1" applyProtection="1">
      <alignment horizontal="center" vertical="center"/>
    </xf>
    <xf numFmtId="3" fontId="53" fillId="0" borderId="18" xfId="0" applyNumberFormat="1" applyFont="1" applyFill="1" applyBorder="1" applyAlignment="1" applyProtection="1">
      <alignment horizontal="center" vertical="center"/>
    </xf>
    <xf numFmtId="3" fontId="53" fillId="0" borderId="19" xfId="0" applyNumberFormat="1" applyFont="1" applyFill="1" applyBorder="1" applyAlignment="1" applyProtection="1">
      <alignment horizontal="center" vertical="center"/>
    </xf>
    <xf numFmtId="167" fontId="53" fillId="0" borderId="20" xfId="9" applyNumberFormat="1" applyFont="1" applyFill="1" applyBorder="1" applyAlignment="1" applyProtection="1">
      <alignment horizontal="center" vertical="center"/>
    </xf>
    <xf numFmtId="3" fontId="50" fillId="0" borderId="10" xfId="0" applyNumberFormat="1" applyFont="1" applyFill="1" applyBorder="1" applyAlignment="1" applyProtection="1">
      <alignment horizontal="center" vertical="center"/>
    </xf>
    <xf numFmtId="3" fontId="53" fillId="0" borderId="21" xfId="0" applyNumberFormat="1" applyFont="1" applyFill="1" applyBorder="1" applyAlignment="1" applyProtection="1">
      <alignment horizontal="center" vertical="center"/>
    </xf>
    <xf numFmtId="0" fontId="60" fillId="4" borderId="0" xfId="0" applyFont="1" applyFill="1" applyBorder="1" applyAlignment="1" applyProtection="1">
      <alignment vertical="center"/>
    </xf>
    <xf numFmtId="0" fontId="25" fillId="0" borderId="0" xfId="0" applyFont="1" applyBorder="1" applyAlignment="1" applyProtection="1">
      <alignment horizontal="center" vertical="center"/>
    </xf>
    <xf numFmtId="10" fontId="46" fillId="4" borderId="0" xfId="9" applyNumberFormat="1" applyFont="1" applyFill="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0" xfId="0" applyFont="1" applyBorder="1" applyAlignment="1" applyProtection="1">
      <alignment horizontal="center" vertical="center"/>
    </xf>
    <xf numFmtId="3" fontId="29" fillId="4" borderId="10" xfId="0" applyNumberFormat="1" applyFont="1" applyFill="1" applyBorder="1" applyAlignment="1" applyProtection="1">
      <alignment horizontal="center" vertical="center"/>
    </xf>
    <xf numFmtId="3" fontId="30" fillId="4" borderId="10" xfId="0" applyNumberFormat="1" applyFont="1" applyFill="1" applyBorder="1" applyAlignment="1" applyProtection="1">
      <alignment horizontal="center" vertical="center"/>
    </xf>
    <xf numFmtId="168" fontId="46" fillId="4" borderId="10" xfId="9" applyNumberFormat="1" applyFont="1" applyFill="1" applyBorder="1" applyAlignment="1" applyProtection="1">
      <alignment horizontal="center" vertical="center"/>
    </xf>
    <xf numFmtId="10" fontId="46" fillId="4" borderId="10" xfId="9" applyNumberFormat="1" applyFont="1" applyFill="1" applyBorder="1" applyAlignment="1" applyProtection="1">
      <alignment horizontal="center" vertical="center"/>
    </xf>
    <xf numFmtId="3" fontId="29" fillId="4" borderId="21" xfId="0" applyNumberFormat="1" applyFont="1" applyFill="1" applyBorder="1" applyAlignment="1" applyProtection="1">
      <alignment horizontal="center" vertical="center"/>
    </xf>
    <xf numFmtId="3" fontId="33" fillId="8" borderId="22" xfId="0" applyNumberFormat="1" applyFont="1" applyFill="1" applyBorder="1" applyAlignment="1" applyProtection="1">
      <alignment horizontal="center" vertical="center"/>
    </xf>
    <xf numFmtId="0" fontId="30" fillId="4" borderId="23" xfId="0" applyFont="1" applyFill="1" applyBorder="1" applyAlignment="1" applyProtection="1">
      <alignment vertical="center"/>
    </xf>
    <xf numFmtId="0" fontId="46" fillId="4" borderId="24" xfId="0" applyFont="1" applyFill="1" applyBorder="1" applyAlignment="1" applyProtection="1">
      <alignment vertical="center"/>
    </xf>
    <xf numFmtId="0" fontId="33" fillId="8" borderId="25" xfId="0" applyFont="1" applyFill="1" applyBorder="1" applyAlignment="1" applyProtection="1">
      <alignment vertical="center"/>
    </xf>
    <xf numFmtId="168" fontId="33" fillId="8" borderId="23" xfId="9" applyNumberFormat="1" applyFont="1" applyFill="1" applyBorder="1" applyAlignment="1" applyProtection="1">
      <alignment horizontal="center" vertical="center"/>
    </xf>
    <xf numFmtId="168" fontId="33" fillId="8" borderId="26" xfId="9" applyNumberFormat="1" applyFont="1" applyFill="1" applyBorder="1" applyAlignment="1" applyProtection="1">
      <alignment horizontal="center" vertical="center"/>
    </xf>
    <xf numFmtId="0" fontId="33" fillId="8" borderId="27" xfId="0" applyFont="1" applyFill="1" applyBorder="1" applyAlignment="1" applyProtection="1">
      <alignment vertical="center"/>
    </xf>
    <xf numFmtId="168" fontId="33" fillId="8" borderId="24" xfId="9" applyNumberFormat="1" applyFont="1" applyFill="1" applyBorder="1" applyAlignment="1" applyProtection="1">
      <alignment horizontal="center" vertical="center"/>
    </xf>
    <xf numFmtId="168" fontId="33" fillId="8" borderId="28" xfId="9" applyNumberFormat="1" applyFont="1" applyFill="1" applyBorder="1" applyAlignment="1" applyProtection="1">
      <alignment horizontal="center" vertical="center"/>
    </xf>
    <xf numFmtId="0" fontId="26" fillId="4" borderId="7" xfId="0" applyFont="1" applyFill="1" applyBorder="1" applyAlignment="1" applyProtection="1">
      <alignment vertical="center"/>
    </xf>
    <xf numFmtId="0" fontId="28" fillId="0" borderId="10" xfId="0" applyFont="1" applyBorder="1" applyProtection="1"/>
    <xf numFmtId="168" fontId="46" fillId="4" borderId="21" xfId="9" applyNumberFormat="1" applyFont="1" applyFill="1" applyBorder="1" applyAlignment="1" applyProtection="1">
      <alignment horizontal="center" vertical="center"/>
    </xf>
    <xf numFmtId="0" fontId="33" fillId="8" borderId="23" xfId="0" applyFont="1" applyFill="1" applyBorder="1" applyAlignment="1" applyProtection="1">
      <alignment vertical="center"/>
    </xf>
    <xf numFmtId="0" fontId="33" fillId="8" borderId="24" xfId="0" applyFont="1" applyFill="1" applyBorder="1" applyAlignment="1" applyProtection="1">
      <alignment vertical="center"/>
    </xf>
    <xf numFmtId="0" fontId="60" fillId="0" borderId="0" xfId="0" applyFont="1" applyFill="1" applyBorder="1" applyAlignment="1" applyProtection="1">
      <alignment vertical="center"/>
    </xf>
    <xf numFmtId="168" fontId="46" fillId="0" borderId="10" xfId="9" applyNumberFormat="1" applyFont="1" applyFill="1" applyBorder="1" applyAlignment="1" applyProtection="1">
      <alignment horizontal="center" vertical="center"/>
    </xf>
    <xf numFmtId="166" fontId="36" fillId="0" borderId="10" xfId="0" applyNumberFormat="1" applyFont="1" applyFill="1" applyBorder="1" applyAlignment="1" applyProtection="1">
      <alignment horizontal="center" vertical="center"/>
    </xf>
    <xf numFmtId="168" fontId="30" fillId="0" borderId="10" xfId="9" applyNumberFormat="1" applyFont="1" applyFill="1" applyBorder="1" applyAlignment="1" applyProtection="1">
      <alignment horizontal="center" vertical="center"/>
    </xf>
    <xf numFmtId="168" fontId="29" fillId="0" borderId="10" xfId="9" applyNumberFormat="1" applyFont="1" applyFill="1" applyBorder="1" applyAlignment="1" applyProtection="1">
      <alignment horizontal="center" vertical="center"/>
    </xf>
    <xf numFmtId="168" fontId="33" fillId="8" borderId="29" xfId="9" applyNumberFormat="1" applyFont="1" applyFill="1" applyBorder="1" applyAlignment="1" applyProtection="1">
      <alignment horizontal="center" vertical="center"/>
    </xf>
    <xf numFmtId="168" fontId="33" fillId="8" borderId="21" xfId="9" applyNumberFormat="1" applyFont="1" applyFill="1" applyBorder="1" applyAlignment="1" applyProtection="1">
      <alignment horizontal="center" vertical="center"/>
    </xf>
    <xf numFmtId="0" fontId="60" fillId="0" borderId="0" xfId="32" applyFont="1" applyProtection="1"/>
    <xf numFmtId="0" fontId="29" fillId="0" borderId="10" xfId="32" quotePrefix="1" applyNumberFormat="1" applyFont="1" applyFill="1" applyBorder="1" applyAlignment="1" applyProtection="1">
      <alignment horizontal="center" vertical="center"/>
    </xf>
    <xf numFmtId="10" fontId="30" fillId="0" borderId="10" xfId="9" applyNumberFormat="1" applyFont="1" applyFill="1" applyBorder="1" applyAlignment="1" applyProtection="1">
      <alignment horizontal="center" vertical="center"/>
    </xf>
    <xf numFmtId="9" fontId="30" fillId="0" borderId="21" xfId="9" applyFont="1" applyFill="1" applyBorder="1" applyAlignment="1" applyProtection="1">
      <alignment horizontal="center" vertical="center"/>
    </xf>
    <xf numFmtId="3" fontId="30" fillId="4" borderId="16" xfId="0" applyNumberFormat="1" applyFont="1" applyFill="1" applyBorder="1" applyAlignment="1" applyProtection="1">
      <alignment horizontal="center" vertical="center"/>
    </xf>
    <xf numFmtId="167" fontId="30" fillId="4" borderId="17" xfId="9" applyNumberFormat="1" applyFont="1" applyFill="1" applyBorder="1" applyAlignment="1" applyProtection="1">
      <alignment horizontal="center" vertical="center"/>
    </xf>
    <xf numFmtId="3" fontId="29" fillId="4" borderId="16" xfId="0" applyNumberFormat="1" applyFont="1" applyFill="1" applyBorder="1" applyAlignment="1" applyProtection="1">
      <alignment horizontal="center" vertical="center"/>
    </xf>
    <xf numFmtId="167" fontId="29" fillId="4" borderId="17" xfId="9" applyNumberFormat="1" applyFont="1" applyFill="1" applyBorder="1" applyAlignment="1" applyProtection="1">
      <alignment horizontal="center" vertical="center"/>
    </xf>
    <xf numFmtId="3" fontId="29" fillId="4" borderId="18" xfId="0" applyNumberFormat="1" applyFont="1" applyFill="1" applyBorder="1" applyAlignment="1" applyProtection="1">
      <alignment horizontal="center" vertical="center"/>
    </xf>
    <xf numFmtId="3" fontId="29" fillId="4" borderId="19" xfId="0" applyNumberFormat="1" applyFont="1" applyFill="1" applyBorder="1" applyAlignment="1" applyProtection="1">
      <alignment horizontal="center" vertical="center"/>
    </xf>
    <xf numFmtId="167" fontId="29" fillId="4" borderId="20" xfId="9" applyNumberFormat="1" applyFont="1" applyFill="1" applyBorder="1" applyAlignment="1" applyProtection="1">
      <alignment horizontal="center" vertical="center"/>
    </xf>
    <xf numFmtId="0" fontId="35" fillId="8" borderId="6" xfId="0" applyFont="1" applyFill="1" applyBorder="1" applyAlignment="1" applyProtection="1">
      <alignment vertical="center"/>
    </xf>
    <xf numFmtId="0" fontId="25" fillId="0" borderId="13" xfId="0" applyFont="1" applyBorder="1" applyAlignment="1" applyProtection="1">
      <alignment horizontal="centerContinuous" vertical="center"/>
    </xf>
    <xf numFmtId="0" fontId="25" fillId="0" borderId="14" xfId="0" applyFont="1" applyBorder="1" applyAlignment="1" applyProtection="1">
      <alignment horizontal="centerContinuous" vertical="center"/>
    </xf>
    <xf numFmtId="0" fontId="25" fillId="0" borderId="16" xfId="0" applyFont="1" applyBorder="1" applyAlignment="1" applyProtection="1">
      <alignment horizontal="center"/>
    </xf>
    <xf numFmtId="0" fontId="61" fillId="8" borderId="30" xfId="0" applyFont="1" applyFill="1" applyBorder="1" applyAlignment="1" applyProtection="1">
      <alignment vertical="center"/>
    </xf>
    <xf numFmtId="0" fontId="25" fillId="0" borderId="14" xfId="0" applyFont="1" applyFill="1" applyBorder="1" applyAlignment="1" applyProtection="1">
      <alignment horizontal="center" vertical="center"/>
    </xf>
    <xf numFmtId="165" fontId="29" fillId="0" borderId="15" xfId="0" applyNumberFormat="1"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167" fontId="30" fillId="0" borderId="17" xfId="9" quotePrefix="1" applyNumberFormat="1" applyFont="1" applyFill="1" applyBorder="1" applyAlignment="1" applyProtection="1">
      <alignment horizontal="center" vertical="center"/>
    </xf>
    <xf numFmtId="167" fontId="29" fillId="0" borderId="19" xfId="9" applyNumberFormat="1" applyFont="1" applyFill="1" applyBorder="1" applyAlignment="1" applyProtection="1">
      <alignment horizontal="center" vertical="center"/>
    </xf>
    <xf numFmtId="0" fontId="28" fillId="4" borderId="16" xfId="0" applyFont="1" applyFill="1" applyBorder="1" applyProtection="1"/>
    <xf numFmtId="0" fontId="28" fillId="4" borderId="17" xfId="0" applyFont="1" applyFill="1" applyBorder="1" applyAlignment="1" applyProtection="1">
      <alignment horizontal="center"/>
    </xf>
    <xf numFmtId="0" fontId="28" fillId="4" borderId="10" xfId="0" applyFont="1" applyFill="1" applyBorder="1" applyProtection="1"/>
    <xf numFmtId="0" fontId="59" fillId="0" borderId="0" xfId="0" applyFont="1" applyFill="1" applyBorder="1" applyAlignment="1" applyProtection="1">
      <alignment vertical="center"/>
    </xf>
    <xf numFmtId="0" fontId="24" fillId="8" borderId="0" xfId="0" applyFont="1" applyFill="1" applyProtection="1"/>
    <xf numFmtId="0" fontId="27" fillId="8" borderId="0" xfId="0" applyFont="1" applyFill="1" applyBorder="1" applyProtection="1"/>
    <xf numFmtId="0" fontId="28" fillId="8" borderId="16" xfId="0" applyFont="1" applyFill="1" applyBorder="1" applyProtection="1"/>
    <xf numFmtId="0" fontId="28" fillId="8" borderId="0" xfId="0" applyFont="1" applyFill="1" applyBorder="1" applyProtection="1"/>
    <xf numFmtId="0" fontId="28" fillId="8" borderId="17" xfId="0" applyFont="1" applyFill="1" applyBorder="1" applyAlignment="1" applyProtection="1">
      <alignment horizontal="center"/>
    </xf>
    <xf numFmtId="0" fontId="28" fillId="8" borderId="0" xfId="0" applyFont="1" applyFill="1" applyProtection="1"/>
    <xf numFmtId="0" fontId="28" fillId="8" borderId="10" xfId="0" applyFont="1" applyFill="1" applyBorder="1" applyProtection="1"/>
    <xf numFmtId="0" fontId="28" fillId="8" borderId="9" xfId="0" applyFont="1" applyFill="1" applyBorder="1" applyProtection="1"/>
    <xf numFmtId="0" fontId="28" fillId="8" borderId="0" xfId="0" applyFont="1" applyFill="1" applyBorder="1" applyAlignment="1" applyProtection="1">
      <alignment horizontal="center"/>
    </xf>
    <xf numFmtId="0" fontId="67" fillId="8" borderId="6" xfId="0" applyFont="1" applyFill="1" applyBorder="1" applyAlignment="1" applyProtection="1">
      <alignment vertical="center"/>
    </xf>
    <xf numFmtId="0" fontId="67" fillId="8" borderId="5" xfId="0" applyFont="1" applyFill="1" applyBorder="1" applyProtection="1"/>
    <xf numFmtId="0" fontId="67" fillId="8" borderId="11" xfId="0" applyFont="1" applyFill="1" applyBorder="1" applyProtection="1"/>
    <xf numFmtId="0" fontId="67" fillId="8" borderId="12" xfId="0" applyFont="1" applyFill="1" applyBorder="1" applyProtection="1"/>
    <xf numFmtId="14" fontId="34" fillId="5" borderId="0" xfId="12" applyNumberFormat="1" applyFont="1" applyFill="1"/>
    <xf numFmtId="0" fontId="34" fillId="5" borderId="0" xfId="12" applyFont="1" applyFill="1"/>
    <xf numFmtId="0" fontId="28" fillId="8" borderId="31" xfId="0" applyFont="1" applyFill="1" applyBorder="1" applyProtection="1"/>
    <xf numFmtId="0" fontId="28" fillId="8" borderId="32" xfId="0" applyFont="1" applyFill="1" applyBorder="1" applyProtection="1"/>
    <xf numFmtId="169" fontId="33"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left" vertical="center" indent="1"/>
    </xf>
    <xf numFmtId="0" fontId="24" fillId="4" borderId="0" xfId="0" applyFont="1" applyFill="1" applyBorder="1"/>
    <xf numFmtId="168" fontId="20" fillId="0" borderId="0" xfId="9" applyNumberFormat="1" applyFont="1" applyProtection="1"/>
    <xf numFmtId="168" fontId="20" fillId="0" borderId="0" xfId="9" applyNumberFormat="1" applyFont="1"/>
    <xf numFmtId="168" fontId="29" fillId="2" borderId="0" xfId="9" applyNumberFormat="1" applyFont="1" applyFill="1" applyBorder="1" applyAlignment="1" applyProtection="1">
      <alignment horizontal="center" vertical="center"/>
    </xf>
    <xf numFmtId="3" fontId="30" fillId="9" borderId="0" xfId="0" applyNumberFormat="1" applyFont="1" applyFill="1" applyBorder="1" applyAlignment="1" applyProtection="1">
      <alignment horizontal="center" vertical="center"/>
    </xf>
    <xf numFmtId="167" fontId="30" fillId="9" borderId="0" xfId="9" applyNumberFormat="1" applyFont="1" applyFill="1" applyBorder="1" applyAlignment="1" applyProtection="1">
      <alignment horizontal="center" vertical="center"/>
    </xf>
    <xf numFmtId="3" fontId="29" fillId="9" borderId="0" xfId="0" applyNumberFormat="1" applyFont="1" applyFill="1" applyBorder="1" applyAlignment="1" applyProtection="1">
      <alignment horizontal="center" vertical="center"/>
    </xf>
    <xf numFmtId="167" fontId="29" fillId="9" borderId="0" xfId="9" applyNumberFormat="1" applyFont="1" applyFill="1" applyBorder="1" applyAlignment="1" applyProtection="1">
      <alignment horizontal="center" vertical="center"/>
    </xf>
    <xf numFmtId="0" fontId="34" fillId="0" borderId="0" xfId="0" applyFont="1" applyBorder="1" applyAlignment="1" applyProtection="1">
      <alignment horizontal="center"/>
    </xf>
    <xf numFmtId="0" fontId="68" fillId="0" borderId="0" xfId="32" applyFont="1" applyProtection="1"/>
    <xf numFmtId="0" fontId="55" fillId="0" borderId="0" xfId="32" applyFont="1" applyProtection="1"/>
    <xf numFmtId="0" fontId="55" fillId="0" borderId="0" xfId="32" applyFont="1" applyAlignment="1" applyProtection="1">
      <alignment horizontal="center"/>
    </xf>
    <xf numFmtId="0" fontId="68" fillId="4" borderId="0" xfId="32" applyFont="1" applyFill="1" applyProtection="1"/>
    <xf numFmtId="0" fontId="69" fillId="0" borderId="0" xfId="32" applyFont="1" applyProtection="1"/>
    <xf numFmtId="0" fontId="70" fillId="0" borderId="0" xfId="32" applyFont="1" applyFill="1" applyBorder="1" applyAlignment="1" applyProtection="1">
      <alignment vertical="center"/>
    </xf>
    <xf numFmtId="3" fontId="70" fillId="0" borderId="0" xfId="32" applyNumberFormat="1" applyFont="1" applyFill="1" applyBorder="1" applyAlignment="1" applyProtection="1">
      <alignment horizontal="center" vertical="center"/>
    </xf>
    <xf numFmtId="0" fontId="71" fillId="0" borderId="0" xfId="32" applyFont="1" applyProtection="1"/>
    <xf numFmtId="0" fontId="72" fillId="0" borderId="0" xfId="32" applyFont="1" applyFill="1" applyProtection="1"/>
    <xf numFmtId="0" fontId="34" fillId="0" borderId="0" xfId="32" applyFont="1" applyFill="1" applyProtection="1"/>
    <xf numFmtId="0" fontId="34" fillId="0" borderId="0" xfId="32" applyFont="1" applyFill="1"/>
    <xf numFmtId="0" fontId="73" fillId="0" borderId="0" xfId="32" applyFont="1" applyAlignment="1" applyProtection="1">
      <alignment horizontal="center"/>
    </xf>
    <xf numFmtId="0" fontId="74" fillId="0" borderId="0" xfId="32" applyFont="1" applyAlignment="1" applyProtection="1">
      <alignment horizontal="center"/>
    </xf>
    <xf numFmtId="3" fontId="24" fillId="0" borderId="0" xfId="32" applyNumberFormat="1" applyFont="1"/>
    <xf numFmtId="0" fontId="68" fillId="0" borderId="0" xfId="32" applyFont="1" applyFill="1" applyBorder="1" applyAlignment="1" applyProtection="1">
      <alignment vertical="center"/>
    </xf>
    <xf numFmtId="3" fontId="68" fillId="0" borderId="0" xfId="32" applyNumberFormat="1" applyFont="1" applyFill="1" applyBorder="1" applyAlignment="1" applyProtection="1">
      <alignment horizontal="center" vertical="center"/>
    </xf>
    <xf numFmtId="3" fontId="73" fillId="0" borderId="0" xfId="32" applyNumberFormat="1" applyFont="1" applyFill="1" applyBorder="1" applyAlignment="1" applyProtection="1">
      <alignment horizontal="center" vertical="center"/>
    </xf>
    <xf numFmtId="167" fontId="68" fillId="0" borderId="0" xfId="9" applyNumberFormat="1" applyFont="1" applyFill="1" applyBorder="1" applyAlignment="1" applyProtection="1">
      <alignment horizontal="center" vertical="center"/>
    </xf>
    <xf numFmtId="0" fontId="68" fillId="0" borderId="0" xfId="32" applyFont="1" applyBorder="1" applyProtection="1"/>
    <xf numFmtId="0" fontId="75" fillId="0" borderId="0" xfId="32" applyFont="1" applyFill="1" applyBorder="1" applyAlignment="1" applyProtection="1">
      <alignment vertical="center"/>
    </xf>
    <xf numFmtId="3" fontId="74" fillId="0" borderId="0" xfId="32" applyNumberFormat="1" applyFont="1" applyFill="1" applyBorder="1" applyAlignment="1" applyProtection="1">
      <alignment horizontal="center" vertical="center"/>
    </xf>
    <xf numFmtId="0" fontId="71" fillId="0" borderId="0" xfId="32" applyFont="1" applyFill="1" applyProtection="1"/>
    <xf numFmtId="0" fontId="24" fillId="0" borderId="0" xfId="32" applyFont="1" applyFill="1" applyProtection="1"/>
    <xf numFmtId="0" fontId="24" fillId="0" borderId="0" xfId="32" applyFont="1" applyFill="1"/>
    <xf numFmtId="0" fontId="73" fillId="0" borderId="0" xfId="32" applyFont="1" applyFill="1" applyBorder="1" applyAlignment="1" applyProtection="1">
      <alignment vertical="center"/>
    </xf>
    <xf numFmtId="167" fontId="73" fillId="0" borderId="0" xfId="9" applyNumberFormat="1" applyFont="1" applyFill="1" applyBorder="1" applyAlignment="1" applyProtection="1">
      <alignment horizontal="center" vertical="center"/>
    </xf>
    <xf numFmtId="177" fontId="29" fillId="0" borderId="0" xfId="9" applyNumberFormat="1" applyFont="1" applyFill="1" applyBorder="1" applyAlignment="1" applyProtection="1">
      <alignment horizontal="center" vertical="center"/>
    </xf>
    <xf numFmtId="0" fontId="29" fillId="0" borderId="0" xfId="32" applyFont="1" applyFill="1" applyBorder="1" applyAlignment="1" applyProtection="1">
      <alignment horizontal="center" vertical="center"/>
    </xf>
    <xf numFmtId="0" fontId="34" fillId="8" borderId="0" xfId="0" applyFont="1" applyFill="1" applyBorder="1" applyProtection="1"/>
    <xf numFmtId="168" fontId="33" fillId="0" borderId="0" xfId="9" applyNumberFormat="1" applyFont="1" applyFill="1" applyBorder="1" applyAlignment="1" applyProtection="1">
      <alignment horizontal="center" vertical="center"/>
    </xf>
    <xf numFmtId="0" fontId="33" fillId="0" borderId="0" xfId="0" applyFont="1" applyBorder="1" applyAlignment="1" applyProtection="1">
      <alignment horizontal="center" vertical="center"/>
    </xf>
    <xf numFmtId="3" fontId="31" fillId="4" borderId="0" xfId="0" applyNumberFormat="1" applyFont="1" applyFill="1" applyBorder="1" applyAlignment="1" applyProtection="1">
      <alignment horizontal="center" vertical="center"/>
    </xf>
    <xf numFmtId="3" fontId="34" fillId="0" borderId="0" xfId="0" applyNumberFormat="1" applyFont="1" applyAlignment="1" applyProtection="1">
      <alignment horizontal="center"/>
    </xf>
    <xf numFmtId="0" fontId="34" fillId="0" borderId="0" xfId="0" applyFont="1"/>
    <xf numFmtId="0" fontId="34" fillId="0" borderId="0" xfId="0" applyFont="1" applyBorder="1" applyProtection="1"/>
    <xf numFmtId="166" fontId="31" fillId="0" borderId="0" xfId="0" applyNumberFormat="1" applyFont="1" applyFill="1" applyBorder="1" applyAlignment="1" applyProtection="1">
      <alignment horizontal="center" vertical="center"/>
    </xf>
    <xf numFmtId="166" fontId="34" fillId="0" borderId="0" xfId="1" applyNumberFormat="1" applyFont="1" applyProtection="1"/>
    <xf numFmtId="174" fontId="33" fillId="0" borderId="0" xfId="0" applyNumberFormat="1" applyFont="1" applyFill="1" applyBorder="1" applyAlignment="1" applyProtection="1">
      <alignment horizontal="center" vertical="center"/>
    </xf>
    <xf numFmtId="3" fontId="31" fillId="0" borderId="0" xfId="0" applyNumberFormat="1" applyFont="1" applyFill="1" applyBorder="1" applyAlignment="1" applyProtection="1">
      <alignment horizontal="right" vertical="center"/>
    </xf>
    <xf numFmtId="3" fontId="63" fillId="8" borderId="5" xfId="0" applyNumberFormat="1" applyFont="1" applyFill="1" applyBorder="1" applyAlignment="1" applyProtection="1">
      <alignment horizontal="center" vertical="center"/>
    </xf>
    <xf numFmtId="3" fontId="63" fillId="8" borderId="0" xfId="0" applyNumberFormat="1" applyFont="1" applyFill="1" applyBorder="1" applyAlignment="1" applyProtection="1">
      <alignment horizontal="center" vertical="center"/>
    </xf>
    <xf numFmtId="0" fontId="35" fillId="0" borderId="0" xfId="0" applyFont="1" applyBorder="1" applyAlignment="1" applyProtection="1">
      <alignment horizontal="center" vertical="center"/>
    </xf>
    <xf numFmtId="168" fontId="76" fillId="0" borderId="0" xfId="9" applyNumberFormat="1" applyFont="1" applyFill="1" applyBorder="1" applyAlignment="1" applyProtection="1">
      <alignment horizontal="center" vertical="center"/>
    </xf>
    <xf numFmtId="168" fontId="76" fillId="4" borderId="0" xfId="9" applyNumberFormat="1" applyFont="1" applyFill="1" applyBorder="1" applyAlignment="1" applyProtection="1">
      <alignment horizontal="center" vertical="center"/>
    </xf>
    <xf numFmtId="168" fontId="34" fillId="0" borderId="0" xfId="0" applyNumberFormat="1" applyFont="1" applyProtection="1"/>
    <xf numFmtId="168" fontId="63" fillId="8" borderId="23" xfId="9" applyNumberFormat="1" applyFont="1" applyFill="1" applyBorder="1" applyAlignment="1" applyProtection="1">
      <alignment horizontal="center" vertical="center"/>
    </xf>
    <xf numFmtId="168" fontId="63" fillId="8" borderId="24" xfId="9" applyNumberFormat="1" applyFont="1" applyFill="1" applyBorder="1" applyAlignment="1" applyProtection="1">
      <alignment horizontal="center" vertical="center"/>
    </xf>
    <xf numFmtId="168" fontId="63" fillId="8" borderId="0" xfId="9" applyNumberFormat="1" applyFont="1" applyFill="1" applyBorder="1" applyAlignment="1" applyProtection="1">
      <alignment horizontal="center" vertical="center"/>
    </xf>
    <xf numFmtId="0" fontId="72" fillId="8" borderId="0" xfId="32" applyFont="1" applyFill="1" applyBorder="1" applyProtection="1"/>
    <xf numFmtId="0" fontId="72" fillId="8" borderId="10" xfId="32" applyFont="1" applyFill="1" applyBorder="1" applyProtection="1"/>
    <xf numFmtId="0" fontId="72" fillId="8" borderId="0" xfId="32" applyFont="1" applyFill="1" applyProtection="1"/>
    <xf numFmtId="0" fontId="72" fillId="8" borderId="0" xfId="32" applyFont="1" applyFill="1" applyBorder="1" applyAlignment="1" applyProtection="1">
      <alignment horizontal="center"/>
    </xf>
    <xf numFmtId="0" fontId="68" fillId="8" borderId="0" xfId="32" applyFont="1" applyFill="1" applyBorder="1" applyProtection="1"/>
    <xf numFmtId="0" fontId="73" fillId="8" borderId="0" xfId="32" applyFont="1" applyFill="1" applyProtection="1"/>
    <xf numFmtId="0" fontId="68" fillId="8" borderId="0" xfId="32" applyFont="1" applyFill="1" applyBorder="1" applyAlignment="1" applyProtection="1">
      <alignment horizontal="center"/>
    </xf>
    <xf numFmtId="0" fontId="68" fillId="8" borderId="10" xfId="32" applyFont="1" applyFill="1" applyBorder="1" applyProtection="1"/>
    <xf numFmtId="0" fontId="34" fillId="0" borderId="0" xfId="32" applyFont="1" applyProtection="1"/>
    <xf numFmtId="0" fontId="72" fillId="0" borderId="0" xfId="32" applyFont="1" applyProtection="1"/>
    <xf numFmtId="0" fontId="77" fillId="0" borderId="0" xfId="32" applyFont="1" applyAlignment="1" applyProtection="1">
      <alignment horizontal="center"/>
    </xf>
    <xf numFmtId="0" fontId="33" fillId="0" borderId="0" xfId="32" quotePrefix="1" applyNumberFormat="1" applyFont="1" applyFill="1" applyBorder="1" applyAlignment="1" applyProtection="1">
      <alignment horizontal="center" vertical="center"/>
    </xf>
    <xf numFmtId="3" fontId="31" fillId="4" borderId="0" xfId="32" applyNumberFormat="1" applyFont="1" applyFill="1" applyBorder="1" applyAlignment="1" applyProtection="1">
      <alignment horizontal="center" vertical="center"/>
    </xf>
    <xf numFmtId="3" fontId="33" fillId="0" borderId="0" xfId="32" applyNumberFormat="1" applyFont="1" applyFill="1" applyBorder="1" applyAlignment="1" applyProtection="1">
      <alignment horizontal="center" vertical="center"/>
    </xf>
    <xf numFmtId="3" fontId="31" fillId="0" borderId="0" xfId="32" applyNumberFormat="1" applyFont="1" applyFill="1" applyBorder="1" applyAlignment="1" applyProtection="1">
      <alignment horizontal="center" vertical="center"/>
    </xf>
    <xf numFmtId="3" fontId="72" fillId="0" borderId="0" xfId="32" applyNumberFormat="1" applyFont="1" applyFill="1" applyBorder="1" applyAlignment="1" applyProtection="1">
      <alignment horizontal="center" vertical="center"/>
    </xf>
    <xf numFmtId="0" fontId="72" fillId="0" borderId="0" xfId="32" applyFont="1" applyBorder="1" applyProtection="1"/>
    <xf numFmtId="0" fontId="33" fillId="0" borderId="0" xfId="32" applyFont="1" applyFill="1" applyBorder="1" applyAlignment="1" applyProtection="1">
      <alignment vertical="center"/>
    </xf>
    <xf numFmtId="10" fontId="31" fillId="0" borderId="0" xfId="9" applyNumberFormat="1" applyFont="1" applyFill="1" applyBorder="1" applyAlignment="1" applyProtection="1">
      <alignment horizontal="center" vertical="center"/>
    </xf>
    <xf numFmtId="9" fontId="31" fillId="0" borderId="0" xfId="9" applyFont="1" applyFill="1" applyBorder="1" applyAlignment="1" applyProtection="1">
      <alignment horizontal="center" vertical="center"/>
    </xf>
    <xf numFmtId="0" fontId="34" fillId="0" borderId="0" xfId="32" applyFont="1"/>
    <xf numFmtId="0" fontId="34" fillId="8" borderId="0" xfId="32" applyFont="1" applyFill="1" applyBorder="1" applyProtection="1"/>
    <xf numFmtId="0" fontId="29" fillId="0" borderId="9" xfId="32" quotePrefix="1" applyNumberFormat="1" applyFont="1" applyFill="1" applyBorder="1" applyAlignment="1" applyProtection="1">
      <alignment horizontal="center" vertical="center"/>
    </xf>
    <xf numFmtId="3" fontId="29" fillId="0" borderId="10" xfId="32" applyNumberFormat="1" applyFont="1" applyFill="1" applyBorder="1" applyAlignment="1" applyProtection="1">
      <alignment horizontal="center" vertical="center"/>
    </xf>
    <xf numFmtId="3" fontId="30" fillId="0" borderId="10" xfId="32" applyNumberFormat="1" applyFont="1" applyFill="1" applyBorder="1" applyAlignment="1" applyProtection="1">
      <alignment horizontal="center" vertical="center"/>
    </xf>
    <xf numFmtId="0" fontId="29" fillId="0" borderId="9" xfId="32" applyFont="1" applyFill="1" applyBorder="1" applyAlignment="1" applyProtection="1">
      <alignment horizontal="center" vertical="center"/>
    </xf>
    <xf numFmtId="0" fontId="29" fillId="0" borderId="10" xfId="32" applyFont="1" applyFill="1" applyBorder="1" applyAlignment="1" applyProtection="1">
      <alignment horizontal="center" vertical="center"/>
    </xf>
    <xf numFmtId="3" fontId="33" fillId="4" borderId="0" xfId="0" applyNumberFormat="1" applyFont="1" applyFill="1" applyBorder="1" applyAlignment="1" applyProtection="1">
      <alignment horizontal="center" vertical="center"/>
    </xf>
    <xf numFmtId="168" fontId="33" fillId="4" borderId="0" xfId="9" applyNumberFormat="1" applyFont="1" applyFill="1" applyBorder="1" applyAlignment="1" applyProtection="1">
      <alignment horizontal="center" vertical="center"/>
    </xf>
    <xf numFmtId="1" fontId="33" fillId="4" borderId="0" xfId="9" applyNumberFormat="1" applyFont="1" applyFill="1" applyBorder="1" applyAlignment="1" applyProtection="1">
      <alignment horizontal="center" vertical="center"/>
    </xf>
    <xf numFmtId="3" fontId="50" fillId="4" borderId="0" xfId="0" applyNumberFormat="1" applyFont="1" applyFill="1" applyBorder="1" applyAlignment="1" applyProtection="1">
      <alignment horizontal="center" vertical="center"/>
    </xf>
    <xf numFmtId="3" fontId="53" fillId="4" borderId="0" xfId="0" applyNumberFormat="1" applyFont="1" applyFill="1" applyBorder="1" applyAlignment="1" applyProtection="1">
      <alignment horizontal="center" vertical="center"/>
    </xf>
    <xf numFmtId="168" fontId="53" fillId="4" borderId="0" xfId="9" applyNumberFormat="1" applyFont="1" applyFill="1" applyBorder="1" applyAlignment="1" applyProtection="1">
      <alignment horizontal="center" vertical="center"/>
    </xf>
    <xf numFmtId="1" fontId="53" fillId="4" borderId="0" xfId="9" applyNumberFormat="1" applyFont="1" applyFill="1" applyBorder="1" applyAlignment="1" applyProtection="1">
      <alignment horizontal="center" vertical="center"/>
    </xf>
    <xf numFmtId="0" fontId="52" fillId="0" borderId="9" xfId="0" applyFont="1" applyBorder="1" applyAlignment="1" applyProtection="1">
      <alignment horizontal="center"/>
    </xf>
    <xf numFmtId="0" fontId="52" fillId="0" borderId="10" xfId="0" applyFont="1" applyBorder="1" applyAlignment="1" applyProtection="1">
      <alignment horizontal="center"/>
    </xf>
    <xf numFmtId="0" fontId="51" fillId="8" borderId="10" xfId="0" applyFont="1" applyFill="1" applyBorder="1" applyProtection="1"/>
    <xf numFmtId="3" fontId="50" fillId="4" borderId="10" xfId="0" applyNumberFormat="1" applyFont="1" applyFill="1" applyBorder="1" applyAlignment="1" applyProtection="1">
      <alignment horizontal="center" vertical="center"/>
    </xf>
    <xf numFmtId="3" fontId="53" fillId="4" borderId="10" xfId="0" applyNumberFormat="1" applyFont="1" applyFill="1" applyBorder="1" applyAlignment="1" applyProtection="1">
      <alignment horizontal="center" vertical="center"/>
    </xf>
    <xf numFmtId="3" fontId="53" fillId="4" borderId="21" xfId="0" applyNumberFormat="1" applyFont="1" applyFill="1" applyBorder="1" applyAlignment="1" applyProtection="1">
      <alignment horizontal="center" vertical="center"/>
    </xf>
    <xf numFmtId="166" fontId="34" fillId="4" borderId="0" xfId="1" applyNumberFormat="1" applyFont="1" applyFill="1" applyBorder="1" applyProtection="1"/>
    <xf numFmtId="0" fontId="34" fillId="0" borderId="0" xfId="0" applyFont="1" applyBorder="1"/>
    <xf numFmtId="168" fontId="34" fillId="0" borderId="0" xfId="9" applyNumberFormat="1" applyFont="1" applyBorder="1"/>
    <xf numFmtId="166" fontId="34" fillId="0" borderId="0" xfId="1" applyNumberFormat="1" applyFont="1" applyBorder="1" applyProtection="1"/>
    <xf numFmtId="0" fontId="34" fillId="4" borderId="0" xfId="0" applyFont="1" applyFill="1" applyBorder="1" applyProtection="1"/>
    <xf numFmtId="0" fontId="34" fillId="8" borderId="0" xfId="0" applyFont="1" applyFill="1" applyProtection="1"/>
    <xf numFmtId="0" fontId="78" fillId="0" borderId="0" xfId="0" applyFont="1"/>
    <xf numFmtId="0" fontId="79" fillId="8" borderId="5" xfId="0" applyFont="1" applyFill="1" applyBorder="1" applyProtection="1"/>
    <xf numFmtId="0" fontId="34" fillId="4" borderId="0" xfId="0" applyFont="1" applyFill="1" applyBorder="1" applyAlignment="1" applyProtection="1">
      <alignment horizontal="right"/>
    </xf>
    <xf numFmtId="0" fontId="34" fillId="0" borderId="0" xfId="0" applyFont="1" applyBorder="1" applyAlignment="1" applyProtection="1">
      <alignment horizontal="right"/>
    </xf>
    <xf numFmtId="0" fontId="79" fillId="8" borderId="0" xfId="0" applyFont="1" applyFill="1" applyBorder="1" applyProtection="1"/>
    <xf numFmtId="168" fontId="25" fillId="0" borderId="0" xfId="9" applyNumberFormat="1" applyFont="1" applyFill="1" applyBorder="1" applyAlignment="1" applyProtection="1">
      <alignment horizontal="center" vertical="center"/>
    </xf>
    <xf numFmtId="176" fontId="25" fillId="0" borderId="0" xfId="9" applyNumberFormat="1" applyFont="1" applyFill="1" applyBorder="1" applyAlignment="1" applyProtection="1">
      <alignment horizontal="center" vertical="center"/>
    </xf>
    <xf numFmtId="168" fontId="35" fillId="0" borderId="0" xfId="9" applyNumberFormat="1" applyFont="1" applyFill="1" applyBorder="1" applyAlignment="1" applyProtection="1">
      <alignment horizontal="center" vertical="center"/>
    </xf>
    <xf numFmtId="178" fontId="80" fillId="4" borderId="0" xfId="0" applyNumberFormat="1" applyFont="1" applyFill="1" applyAlignment="1">
      <alignment vertical="center"/>
    </xf>
    <xf numFmtId="0" fontId="12" fillId="0" borderId="0" xfId="12" applyFont="1" applyFill="1" applyBorder="1" applyAlignment="1"/>
    <xf numFmtId="0" fontId="20" fillId="0" borderId="0" xfId="45" applyFont="1" applyProtection="1"/>
    <xf numFmtId="0" fontId="21" fillId="0" borderId="0" xfId="45" applyFont="1" applyProtection="1"/>
    <xf numFmtId="0" fontId="20" fillId="0" borderId="0" xfId="45" applyFont="1"/>
    <xf numFmtId="0" fontId="60" fillId="0" borderId="0" xfId="45" applyFont="1" applyProtection="1"/>
    <xf numFmtId="0" fontId="23" fillId="0" borderId="0" xfId="45" applyFont="1" applyProtection="1"/>
    <xf numFmtId="0" fontId="24" fillId="0" borderId="0" xfId="45" applyFont="1" applyProtection="1"/>
    <xf numFmtId="0" fontId="25" fillId="0" borderId="0" xfId="45" applyFont="1" applyAlignment="1" applyProtection="1">
      <alignment horizontal="center" vertical="center"/>
    </xf>
    <xf numFmtId="0" fontId="24" fillId="0" borderId="0" xfId="45" applyFont="1"/>
    <xf numFmtId="0" fontId="26" fillId="0" borderId="0" xfId="45" applyFont="1" applyFill="1" applyBorder="1" applyProtection="1"/>
    <xf numFmtId="0" fontId="24" fillId="8" borderId="0" xfId="45" applyFont="1" applyFill="1" applyProtection="1"/>
    <xf numFmtId="0" fontId="27" fillId="8" borderId="0" xfId="45" applyFont="1" applyFill="1" applyBorder="1" applyProtection="1"/>
    <xf numFmtId="0" fontId="28" fillId="8" borderId="0" xfId="45" applyFont="1" applyFill="1" applyProtection="1"/>
    <xf numFmtId="0" fontId="24" fillId="4" borderId="0" xfId="45" applyFont="1" applyFill="1" applyProtection="1"/>
    <xf numFmtId="0" fontId="27" fillId="4" borderId="0" xfId="45" applyFont="1" applyFill="1" applyBorder="1" applyAlignment="1" applyProtection="1">
      <alignment vertical="center"/>
    </xf>
    <xf numFmtId="0" fontId="29" fillId="4" borderId="0" xfId="45" applyFont="1" applyFill="1" applyBorder="1" applyAlignment="1" applyProtection="1">
      <alignment vertical="center"/>
    </xf>
    <xf numFmtId="3" fontId="29" fillId="4" borderId="0" xfId="45" applyNumberFormat="1" applyFont="1" applyFill="1" applyBorder="1" applyAlignment="1" applyProtection="1">
      <alignment horizontal="center" vertical="center"/>
    </xf>
    <xf numFmtId="3" fontId="33" fillId="4" borderId="0" xfId="45" applyNumberFormat="1" applyFont="1" applyFill="1" applyBorder="1" applyAlignment="1" applyProtection="1">
      <alignment horizontal="center" vertical="center"/>
    </xf>
    <xf numFmtId="0" fontId="24" fillId="4" borderId="0" xfId="45" applyFont="1" applyFill="1"/>
    <xf numFmtId="0" fontId="30" fillId="4" borderId="0" xfId="45" applyFont="1" applyFill="1" applyBorder="1" applyAlignment="1" applyProtection="1">
      <alignment vertical="center"/>
    </xf>
    <xf numFmtId="3" fontId="30" fillId="4" borderId="0" xfId="45" applyNumberFormat="1" applyFont="1" applyFill="1" applyBorder="1" applyAlignment="1" applyProtection="1">
      <alignment horizontal="center" vertical="center"/>
    </xf>
    <xf numFmtId="3" fontId="31" fillId="4" borderId="0" xfId="45" applyNumberFormat="1" applyFont="1" applyFill="1" applyBorder="1" applyAlignment="1" applyProtection="1">
      <alignment horizontal="center" vertical="center"/>
    </xf>
    <xf numFmtId="0" fontId="45" fillId="4" borderId="0" xfId="45" applyFont="1" applyFill="1" applyBorder="1" applyAlignment="1" applyProtection="1">
      <alignment vertical="center"/>
    </xf>
    <xf numFmtId="0" fontId="46" fillId="4" borderId="0" xfId="45" applyFont="1" applyFill="1" applyBorder="1" applyAlignment="1" applyProtection="1">
      <alignment vertical="center"/>
    </xf>
    <xf numFmtId="10" fontId="34" fillId="4" borderId="0" xfId="45" applyNumberFormat="1" applyFont="1" applyFill="1" applyProtection="1"/>
    <xf numFmtId="0" fontId="34" fillId="4" borderId="0" xfId="45" applyFont="1" applyFill="1" applyProtection="1"/>
    <xf numFmtId="0" fontId="32" fillId="4" borderId="0" xfId="45" applyFont="1" applyFill="1" applyProtection="1"/>
    <xf numFmtId="0" fontId="32" fillId="4" borderId="0" xfId="45" applyFont="1" applyFill="1"/>
    <xf numFmtId="0" fontId="26" fillId="4" borderId="0" xfId="45" applyFont="1" applyFill="1" applyBorder="1" applyAlignment="1" applyProtection="1">
      <alignment vertical="center"/>
    </xf>
    <xf numFmtId="0" fontId="29" fillId="7" borderId="0" xfId="45" applyFont="1" applyFill="1" applyBorder="1" applyAlignment="1" applyProtection="1">
      <alignment vertical="center"/>
    </xf>
    <xf numFmtId="0" fontId="32" fillId="4" borderId="0" xfId="45" applyFont="1" applyFill="1" applyBorder="1" applyProtection="1"/>
    <xf numFmtId="0" fontId="47" fillId="4" borderId="0" xfId="45" applyFont="1" applyFill="1" applyBorder="1" applyAlignment="1" applyProtection="1">
      <alignment vertical="center"/>
    </xf>
    <xf numFmtId="0" fontId="24" fillId="4" borderId="0" xfId="45" applyFont="1" applyFill="1" applyBorder="1" applyProtection="1"/>
    <xf numFmtId="0" fontId="33" fillId="8" borderId="6" xfId="45" applyFont="1" applyFill="1" applyBorder="1" applyAlignment="1" applyProtection="1">
      <alignment vertical="center"/>
    </xf>
    <xf numFmtId="3" fontId="33" fillId="8" borderId="5" xfId="45" applyNumberFormat="1" applyFont="1" applyFill="1" applyBorder="1" applyAlignment="1" applyProtection="1">
      <alignment horizontal="center" vertical="center"/>
    </xf>
    <xf numFmtId="0" fontId="20" fillId="4" borderId="0" xfId="45" applyFont="1" applyFill="1" applyProtection="1"/>
    <xf numFmtId="0" fontId="30" fillId="4" borderId="23" xfId="45" applyFont="1" applyFill="1" applyBorder="1" applyAlignment="1" applyProtection="1">
      <alignment vertical="center"/>
    </xf>
    <xf numFmtId="0" fontId="20" fillId="4" borderId="0" xfId="45" applyFont="1" applyFill="1"/>
    <xf numFmtId="0" fontId="46" fillId="4" borderId="24" xfId="45" applyFont="1" applyFill="1" applyBorder="1" applyAlignment="1" applyProtection="1">
      <alignment vertical="center"/>
    </xf>
    <xf numFmtId="3" fontId="20" fillId="4" borderId="0" xfId="45" applyNumberFormat="1" applyFont="1" applyFill="1"/>
    <xf numFmtId="0" fontId="48" fillId="4" borderId="0" xfId="45" applyFont="1" applyFill="1" applyBorder="1" applyAlignment="1" applyProtection="1">
      <alignment vertical="center"/>
    </xf>
    <xf numFmtId="0" fontId="49" fillId="4" borderId="0" xfId="45" applyFont="1" applyFill="1" applyBorder="1" applyAlignment="1" applyProtection="1">
      <alignment vertical="center"/>
    </xf>
    <xf numFmtId="166" fontId="36" fillId="4" borderId="0" xfId="45" applyNumberFormat="1" applyFont="1" applyFill="1" applyBorder="1" applyAlignment="1" applyProtection="1">
      <alignment horizontal="center" vertical="center"/>
    </xf>
    <xf numFmtId="166" fontId="33" fillId="4" borderId="0" xfId="45" applyNumberFormat="1" applyFont="1" applyFill="1" applyBorder="1" applyAlignment="1" applyProtection="1">
      <alignment horizontal="center" vertical="center"/>
    </xf>
    <xf numFmtId="0" fontId="60" fillId="4" borderId="0" xfId="45" applyFont="1" applyFill="1" applyBorder="1" applyAlignment="1" applyProtection="1">
      <alignment vertical="center"/>
    </xf>
    <xf numFmtId="0" fontId="25" fillId="4" borderId="0" xfId="45" applyFont="1" applyFill="1" applyAlignment="1" applyProtection="1">
      <alignment horizontal="center"/>
    </xf>
    <xf numFmtId="0" fontId="35" fillId="4" borderId="0" xfId="45" applyFont="1" applyFill="1" applyAlignment="1" applyProtection="1">
      <alignment horizontal="center"/>
    </xf>
    <xf numFmtId="0" fontId="26" fillId="4" borderId="7" xfId="45" applyFont="1" applyFill="1" applyBorder="1" applyAlignment="1" applyProtection="1">
      <alignment vertical="center"/>
    </xf>
    <xf numFmtId="0" fontId="33" fillId="8" borderId="25" xfId="45" applyFont="1" applyFill="1" applyBorder="1" applyAlignment="1" applyProtection="1">
      <alignment vertical="center"/>
    </xf>
    <xf numFmtId="0" fontId="33" fillId="8" borderId="27" xfId="45" applyFont="1" applyFill="1" applyBorder="1" applyAlignment="1" applyProtection="1">
      <alignment vertical="center"/>
    </xf>
    <xf numFmtId="0" fontId="49" fillId="0" borderId="0" xfId="45" applyFont="1" applyBorder="1" applyProtection="1"/>
    <xf numFmtId="168" fontId="20" fillId="0" borderId="0" xfId="45" applyNumberFormat="1" applyFont="1" applyProtection="1"/>
    <xf numFmtId="0" fontId="34" fillId="0" borderId="0" xfId="45" applyFont="1" applyProtection="1"/>
    <xf numFmtId="0" fontId="35" fillId="0" borderId="0" xfId="45" applyFont="1" applyBorder="1" applyAlignment="1" applyProtection="1">
      <alignment horizontal="center" vertical="center"/>
    </xf>
    <xf numFmtId="0" fontId="35" fillId="0" borderId="0" xfId="45" applyFont="1" applyAlignment="1" applyProtection="1">
      <alignment horizontal="center" vertical="center"/>
    </xf>
    <xf numFmtId="0" fontId="34" fillId="8" borderId="0" xfId="45" applyFont="1" applyFill="1" applyBorder="1" applyProtection="1"/>
    <xf numFmtId="0" fontId="34" fillId="8" borderId="0" xfId="45" applyFont="1" applyFill="1" applyProtection="1"/>
    <xf numFmtId="10" fontId="76" fillId="4" borderId="0" xfId="9" applyNumberFormat="1" applyFont="1" applyFill="1" applyBorder="1" applyAlignment="1" applyProtection="1">
      <alignment horizontal="center" vertical="center"/>
    </xf>
    <xf numFmtId="168" fontId="34" fillId="0" borderId="0" xfId="45" applyNumberFormat="1" applyFont="1" applyProtection="1"/>
    <xf numFmtId="0" fontId="34" fillId="0" borderId="0" xfId="45" applyFont="1"/>
    <xf numFmtId="3" fontId="63" fillId="8" borderId="5" xfId="45" applyNumberFormat="1" applyFont="1" applyFill="1" applyBorder="1" applyAlignment="1" applyProtection="1">
      <alignment horizontal="center" vertical="center"/>
    </xf>
    <xf numFmtId="168" fontId="63" fillId="8" borderId="26" xfId="9" applyNumberFormat="1" applyFont="1" applyFill="1" applyBorder="1" applyAlignment="1" applyProtection="1">
      <alignment horizontal="center" vertical="center"/>
    </xf>
    <xf numFmtId="168" fontId="63" fillId="8" borderId="28" xfId="9" applyNumberFormat="1" applyFont="1" applyFill="1" applyBorder="1" applyAlignment="1" applyProtection="1">
      <alignment horizontal="center" vertical="center"/>
    </xf>
    <xf numFmtId="0" fontId="34" fillId="0" borderId="0" xfId="45" applyFont="1" applyBorder="1" applyProtection="1"/>
    <xf numFmtId="0" fontId="20" fillId="0" borderId="0" xfId="6" applyFont="1" applyFill="1" applyBorder="1" applyProtection="1"/>
    <xf numFmtId="0" fontId="20" fillId="0" borderId="0" xfId="0" applyFont="1" applyFill="1" applyBorder="1" applyProtection="1"/>
    <xf numFmtId="0" fontId="20" fillId="0" borderId="0" xfId="0" applyFont="1" applyFill="1" applyBorder="1"/>
    <xf numFmtId="0" fontId="33" fillId="0" borderId="0" xfId="0" applyFont="1" applyFill="1" applyBorder="1" applyAlignment="1" applyProtection="1">
      <alignment vertical="center"/>
    </xf>
    <xf numFmtId="3" fontId="31" fillId="4" borderId="16" xfId="0" applyNumberFormat="1" applyFont="1" applyFill="1" applyBorder="1" applyAlignment="1" applyProtection="1">
      <alignment horizontal="center" vertical="center"/>
    </xf>
    <xf numFmtId="168" fontId="76" fillId="4" borderId="16" xfId="9" applyNumberFormat="1" applyFont="1" applyFill="1" applyBorder="1" applyAlignment="1" applyProtection="1">
      <alignment horizontal="center" vertical="center"/>
    </xf>
    <xf numFmtId="3" fontId="63" fillId="8" borderId="30" xfId="0" applyNumberFormat="1" applyFont="1" applyFill="1" applyBorder="1" applyAlignment="1" applyProtection="1">
      <alignment horizontal="center" vertical="center"/>
    </xf>
    <xf numFmtId="0" fontId="35" fillId="0" borderId="0" xfId="0" applyFont="1" applyFill="1" applyBorder="1" applyAlignment="1" applyProtection="1">
      <alignment vertical="center"/>
    </xf>
    <xf numFmtId="176" fontId="35" fillId="0" borderId="0" xfId="9" applyNumberFormat="1" applyFont="1" applyFill="1" applyBorder="1" applyAlignment="1" applyProtection="1">
      <alignment horizontal="center" vertical="center"/>
    </xf>
    <xf numFmtId="3" fontId="33" fillId="8" borderId="10" xfId="0" applyNumberFormat="1" applyFont="1" applyFill="1" applyBorder="1" applyAlignment="1" applyProtection="1">
      <alignment horizontal="center" vertical="center"/>
    </xf>
    <xf numFmtId="3" fontId="33" fillId="8" borderId="8" xfId="0" applyNumberFormat="1" applyFont="1" applyFill="1" applyBorder="1" applyAlignment="1" applyProtection="1">
      <alignment horizontal="center" vertical="center"/>
    </xf>
    <xf numFmtId="0" fontId="24" fillId="0" borderId="0" xfId="0" applyFont="1" applyFill="1" applyProtection="1"/>
    <xf numFmtId="0" fontId="27" fillId="8" borderId="17" xfId="0" applyFont="1" applyFill="1" applyBorder="1" applyProtection="1"/>
    <xf numFmtId="0" fontId="33" fillId="8" borderId="33" xfId="0" applyFont="1" applyFill="1" applyBorder="1" applyAlignment="1" applyProtection="1">
      <alignment vertical="center"/>
    </xf>
    <xf numFmtId="0" fontId="31" fillId="0" borderId="0" xfId="0" applyFont="1" applyFill="1" applyBorder="1" applyAlignment="1" applyProtection="1">
      <alignment horizontal="left" vertical="center" indent="2"/>
    </xf>
    <xf numFmtId="167" fontId="31" fillId="0" borderId="0" xfId="9" applyNumberFormat="1" applyFont="1" applyFill="1" applyBorder="1" applyAlignment="1" applyProtection="1">
      <alignment horizontal="center" vertical="center"/>
    </xf>
    <xf numFmtId="0" fontId="31" fillId="0" borderId="0" xfId="0" applyFont="1" applyFill="1" applyBorder="1" applyAlignment="1" applyProtection="1">
      <alignment vertical="center"/>
    </xf>
    <xf numFmtId="0" fontId="34" fillId="4" borderId="10" xfId="0" applyFont="1" applyFill="1" applyBorder="1" applyProtection="1"/>
    <xf numFmtId="0" fontId="34" fillId="4" borderId="0" xfId="0" applyFont="1" applyFill="1"/>
    <xf numFmtId="3" fontId="30" fillId="0" borderId="21" xfId="32" applyNumberFormat="1" applyFont="1" applyFill="1" applyBorder="1" applyAlignment="1" applyProtection="1">
      <alignment horizontal="center" vertical="center"/>
    </xf>
    <xf numFmtId="3" fontId="24" fillId="4" borderId="0" xfId="45" applyNumberFormat="1" applyFont="1" applyFill="1"/>
    <xf numFmtId="0" fontId="28" fillId="4" borderId="13" xfId="0" applyFont="1" applyFill="1" applyBorder="1" applyProtection="1"/>
    <xf numFmtId="0" fontId="28" fillId="4" borderId="14" xfId="0" applyFont="1" applyFill="1" applyBorder="1" applyProtection="1"/>
    <xf numFmtId="0" fontId="28" fillId="4" borderId="15" xfId="0" applyFont="1" applyFill="1" applyBorder="1" applyAlignment="1" applyProtection="1">
      <alignment horizontal="center"/>
    </xf>
    <xf numFmtId="0" fontId="28" fillId="4" borderId="9" xfId="0" applyFont="1" applyFill="1" applyBorder="1" applyProtection="1"/>
    <xf numFmtId="3" fontId="30" fillId="0" borderId="14" xfId="0" applyNumberFormat="1" applyFont="1" applyFill="1" applyBorder="1" applyAlignment="1" applyProtection="1">
      <alignment horizontal="center" vertical="center"/>
    </xf>
    <xf numFmtId="167" fontId="30" fillId="0" borderId="14" xfId="9" applyNumberFormat="1" applyFont="1" applyFill="1" applyBorder="1" applyAlignment="1" applyProtection="1">
      <alignment horizontal="center" vertical="center"/>
    </xf>
    <xf numFmtId="10" fontId="68" fillId="0" borderId="0" xfId="9" applyNumberFormat="1" applyFont="1" applyFill="1" applyBorder="1" applyAlignment="1" applyProtection="1">
      <alignment horizontal="center" vertical="center"/>
    </xf>
    <xf numFmtId="0" fontId="18" fillId="5" borderId="0" xfId="12" applyFont="1" applyFill="1" applyBorder="1" applyAlignment="1">
      <alignment horizontal="left" vertical="center" wrapText="1"/>
    </xf>
    <xf numFmtId="0" fontId="81" fillId="0" borderId="0" xfId="0" applyFont="1" applyAlignment="1">
      <alignment horizontal="left"/>
    </xf>
    <xf numFmtId="0" fontId="15" fillId="4" borderId="0" xfId="12" applyFont="1" applyFill="1" applyAlignment="1">
      <alignment horizontal="left" vertical="center" wrapText="1"/>
    </xf>
    <xf numFmtId="0" fontId="13" fillId="5" borderId="0" xfId="12" applyFont="1" applyFill="1" applyBorder="1" applyAlignment="1">
      <alignment horizontal="left" vertical="center" wrapText="1"/>
    </xf>
    <xf numFmtId="0" fontId="17" fillId="5" borderId="0" xfId="12" applyFont="1" applyFill="1" applyAlignment="1">
      <alignment horizontal="left" vertical="center" wrapText="1"/>
    </xf>
    <xf numFmtId="0" fontId="65"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22" fillId="8" borderId="0" xfId="0" applyFont="1" applyFill="1" applyAlignment="1" applyProtection="1">
      <alignment horizontal="center" vertical="center"/>
    </xf>
    <xf numFmtId="0" fontId="34" fillId="0" borderId="0" xfId="0" applyFont="1" applyAlignment="1">
      <alignment horizontal="left" vertical="center"/>
    </xf>
    <xf numFmtId="0" fontId="22" fillId="8" borderId="0" xfId="45" applyFont="1" applyFill="1" applyAlignment="1" applyProtection="1">
      <alignment horizontal="center" vertical="center"/>
    </xf>
    <xf numFmtId="0" fontId="22" fillId="8" borderId="0" xfId="32" applyFont="1" applyFill="1" applyAlignment="1" applyProtection="1">
      <alignment horizontal="center" vertical="center"/>
    </xf>
    <xf numFmtId="0" fontId="59" fillId="0" borderId="0" xfId="32" applyFont="1" applyAlignment="1" applyProtection="1">
      <alignment horizontal="center"/>
    </xf>
    <xf numFmtId="0" fontId="29" fillId="0" borderId="0" xfId="32" applyFont="1" applyFill="1" applyBorder="1" applyAlignment="1" applyProtection="1">
      <alignment horizontal="center" vertical="center"/>
    </xf>
    <xf numFmtId="0" fontId="20" fillId="0" borderId="0" xfId="32" applyFont="1" applyFill="1" applyBorder="1" applyAlignment="1" applyProtection="1">
      <alignment horizontal="left" vertical="center" wrapText="1"/>
    </xf>
    <xf numFmtId="0" fontId="39" fillId="0" borderId="0" xfId="0" applyFont="1" applyAlignment="1">
      <alignment horizontal="left" vertical="center"/>
    </xf>
    <xf numFmtId="0" fontId="64" fillId="8" borderId="0" xfId="0" applyFont="1" applyFill="1" applyAlignment="1" applyProtection="1">
      <alignment horizontal="center" vertical="center"/>
    </xf>
  </cellXfs>
  <cellStyles count="54">
    <cellStyle name="Collegamento ipertestuale" xfId="5" builtinId="8"/>
    <cellStyle name="colonne2" xfId="13"/>
    <cellStyle name="Comma 2" xfId="2"/>
    <cellStyle name="Comma 2 2" xfId="3"/>
    <cellStyle name="Comma 3" xfId="42"/>
    <cellStyle name="Comma 4" xfId="43"/>
    <cellStyle name="conti" xfId="14"/>
    <cellStyle name="Euro" xfId="4"/>
    <cellStyle name="Euro 2" xfId="44"/>
    <cellStyle name="Migliaia" xfId="1" builtinId="3"/>
    <cellStyle name="Normal 10" xfId="45"/>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 5" xfId="46"/>
    <cellStyle name="Normal 6" xfId="47"/>
    <cellStyle name="Normal 7" xfId="48"/>
    <cellStyle name="Normal 8" xfId="49"/>
    <cellStyle name="Normal 9" xfId="50"/>
    <cellStyle name="Normale" xfId="0" builtinId="0"/>
    <cellStyle name="Normale 2" xfId="32"/>
    <cellStyle name="Normale 2 2" xfId="33"/>
    <cellStyle name="Normale 2 3" xfId="34"/>
    <cellStyle name="Normale 3" xfId="35"/>
    <cellStyle name="Normale 3 2" xfId="36"/>
    <cellStyle name="Normale 4" xfId="37"/>
    <cellStyle name="Normale 5" xfId="38"/>
    <cellStyle name="Normale 6" xfId="39"/>
    <cellStyle name="Normale 6 2" xfId="52"/>
    <cellStyle name="Percent 2" xfId="10"/>
    <cellStyle name="Percent 2 2" xfId="11"/>
    <cellStyle name="Percent 3" xfId="51"/>
    <cellStyle name="Percentuale" xfId="9" builtinId="5"/>
    <cellStyle name="Percentuale 2" xfId="40"/>
    <cellStyle name="Percentuale 2 2" xfId="53"/>
    <cellStyle name="voci" xfId="4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AFD0"/>
      <color rgb="FFE1061C"/>
      <color rgb="FF000080"/>
      <color rgb="FFC0C0C0"/>
      <color rgb="FFC0E4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222250</xdr:colOff>
      <xdr:row>33</xdr:row>
      <xdr:rowOff>47625</xdr:rowOff>
    </xdr:from>
    <xdr:to>
      <xdr:col>25</xdr:col>
      <xdr:colOff>206375</xdr:colOff>
      <xdr:row>57</xdr:row>
      <xdr:rowOff>47625</xdr:rowOff>
    </xdr:to>
    <xdr:sp macro="" textlink="">
      <xdr:nvSpPr>
        <xdr:cNvPr id="3" name="Rettangolo 9"/>
        <xdr:cNvSpPr/>
      </xdr:nvSpPr>
      <xdr:spPr bwMode="ltGray">
        <a:xfrm>
          <a:off x="222250" y="6000750"/>
          <a:ext cx="15271750" cy="4365625"/>
        </a:xfrm>
        <a:prstGeom prst="rect">
          <a:avLst/>
        </a:prstGeom>
        <a:gradFill flip="none" rotWithShape="1">
          <a:gsLst>
            <a:gs pos="11000">
              <a:schemeClr val="bg1">
                <a:alpha val="78000"/>
              </a:schemeClr>
            </a:gs>
            <a:gs pos="100000">
              <a:srgbClr val="2EAEDA">
                <a:alpha val="78000"/>
              </a:srgbClr>
            </a:gs>
          </a:gsLst>
          <a:path path="circle">
            <a:fillToRect l="100000" t="100000"/>
          </a:path>
          <a:tileRect r="-100000" b="-100000"/>
        </a:gradFill>
        <a:ln w="9525" cap="flat" cmpd="sng" algn="ctr">
          <a:noFill/>
          <a:prstDash val="solid"/>
          <a:round/>
          <a:headEnd type="none" w="med" len="med"/>
          <a:tailEnd type="none" w="med" len="med"/>
        </a:ln>
        <a:effectLst/>
      </xdr:spPr>
      <xdr:txBody>
        <a:bodyPr vert="horz" wrap="square" lIns="77221" tIns="38611" rIns="77221" bIns="38611" numCol="1" rtlCol="0" anchor="t" anchorCtr="0" compatLnSpc="1">
          <a:prstTxWarp prst="textNoShape">
            <a:avLst/>
          </a:prstTxWarp>
        </a:bodyPr>
        <a:lstStyle>
          <a:defPPr>
            <a:defRPr lang="it-IT"/>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defTabSz="772211" rtl="0" eaLnBrk="0" fontAlgn="base" latinLnBrk="0" hangingPunct="0">
            <a:lnSpc>
              <a:spcPct val="100000"/>
            </a:lnSpc>
            <a:spcBef>
              <a:spcPct val="0"/>
            </a:spcBef>
            <a:spcAft>
              <a:spcPct val="0"/>
            </a:spcAft>
            <a:buClrTx/>
            <a:buSzTx/>
            <a:buFontTx/>
            <a:buNone/>
            <a:tabLst/>
          </a:pPr>
          <a:endParaRPr kumimoji="0" lang="it-IT" sz="1000" b="0" i="0" u="sng" strike="noStrike" cap="none" normalizeH="0" baseline="0">
            <a:ln>
              <a:noFill/>
            </a:ln>
            <a:solidFill>
              <a:schemeClr val="tx1"/>
            </a:solidFill>
            <a:effectLst/>
            <a:latin typeface="UniCredit"/>
            <a:ea typeface="UniCredit"/>
            <a:cs typeface="UniCredit"/>
          </a:endParaRPr>
        </a:p>
      </xdr:txBody>
    </xdr:sp>
    <xdr:clientData/>
  </xdr:twoCellAnchor>
  <xdr:twoCellAnchor editAs="oneCell">
    <xdr:from>
      <xdr:col>16</xdr:col>
      <xdr:colOff>460374</xdr:colOff>
      <xdr:row>51</xdr:row>
      <xdr:rowOff>98141</xdr:rowOff>
    </xdr:from>
    <xdr:to>
      <xdr:col>24</xdr:col>
      <xdr:colOff>118067</xdr:colOff>
      <xdr:row>56</xdr:row>
      <xdr:rowOff>166204</xdr:rowOff>
    </xdr:to>
    <xdr:pic>
      <xdr:nvPicPr>
        <xdr:cNvPr id="5" name="Immagine 4" descr="UC 2D 12mm.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37874" y="8947732"/>
          <a:ext cx="3900648" cy="1107154"/>
        </a:xfrm>
        <a:prstGeom prst="rect">
          <a:avLst/>
        </a:prstGeom>
      </xdr:spPr>
    </xdr:pic>
    <xdr:clientData/>
  </xdr:twoCellAnchor>
  <xdr:twoCellAnchor editAs="oneCell">
    <xdr:from>
      <xdr:col>19</xdr:col>
      <xdr:colOff>233793</xdr:colOff>
      <xdr:row>0</xdr:row>
      <xdr:rowOff>238125</xdr:rowOff>
    </xdr:from>
    <xdr:to>
      <xdr:col>24</xdr:col>
      <xdr:colOff>109682</xdr:colOff>
      <xdr:row>18</xdr:row>
      <xdr:rowOff>145568</xdr:rowOff>
    </xdr:to>
    <xdr:pic>
      <xdr:nvPicPr>
        <xdr:cNvPr id="6" name="Immagine 13" descr="Composite Logo UCL UEL 2D 27 m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gray">
        <a:xfrm>
          <a:off x="12529702" y="238125"/>
          <a:ext cx="2300435" cy="2470534"/>
        </a:xfrm>
        <a:prstGeom prst="rect">
          <a:avLst/>
        </a:prstGeom>
      </xdr:spPr>
    </xdr:pic>
    <xdr:clientData/>
  </xdr:twoCellAnchor>
  <xdr:twoCellAnchor>
    <xdr:from>
      <xdr:col>0</xdr:col>
      <xdr:colOff>269875</xdr:colOff>
      <xdr:row>36</xdr:row>
      <xdr:rowOff>142875</xdr:rowOff>
    </xdr:from>
    <xdr:to>
      <xdr:col>15</xdr:col>
      <xdr:colOff>381000</xdr:colOff>
      <xdr:row>39</xdr:row>
      <xdr:rowOff>47626</xdr:rowOff>
    </xdr:to>
    <xdr:sp macro="" textlink="">
      <xdr:nvSpPr>
        <xdr:cNvPr id="9" name="Segnaposto testo 2"/>
        <xdr:cNvSpPr>
          <a:spLocks noGrp="1"/>
        </xdr:cNvSpPr>
      </xdr:nvSpPr>
      <xdr:spPr>
        <a:xfrm>
          <a:off x="269875" y="6588125"/>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it-IT" sz="2400"/>
            <a:t>Planning and Capital Management</a:t>
          </a:r>
          <a:endParaRPr lang="en-US" sz="2400"/>
        </a:p>
      </xdr:txBody>
    </xdr:sp>
    <xdr:clientData/>
  </xdr:twoCellAnchor>
  <xdr:twoCellAnchor>
    <xdr:from>
      <xdr:col>0</xdr:col>
      <xdr:colOff>238124</xdr:colOff>
      <xdr:row>49</xdr:row>
      <xdr:rowOff>37524</xdr:rowOff>
    </xdr:from>
    <xdr:to>
      <xdr:col>15</xdr:col>
      <xdr:colOff>508000</xdr:colOff>
      <xdr:row>58</xdr:row>
      <xdr:rowOff>18763</xdr:rowOff>
    </xdr:to>
    <xdr:sp macro="" textlink="">
      <xdr:nvSpPr>
        <xdr:cNvPr id="10" name="Segnaposto contenuto 5"/>
        <xdr:cNvSpPr>
          <a:spLocks noGrp="1"/>
        </xdr:cNvSpPr>
      </xdr:nvSpPr>
      <xdr:spPr bwMode="gray">
        <a:xfrm>
          <a:off x="238124" y="8705274"/>
          <a:ext cx="10128251" cy="1822739"/>
        </a:xfrm>
        <a:prstGeom prst="rect">
          <a:avLst/>
        </a:prstGeom>
      </xdr:spPr>
      <xdr:txBody>
        <a:bodyPr vert="horz" wrap="square" lIns="0" tIns="0" rIns="0" bIns="0" rtlCol="0" anchor="ctr" anchorCtr="0">
          <a:noAutofit/>
        </a:bodyPr>
        <a:lstStyle>
          <a:lvl1pPr marL="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1pPr>
          <a:lvl2pPr marL="4572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2pPr>
          <a:lvl3pPr marL="9144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3pPr>
          <a:lvl4pPr marL="13716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4pPr>
          <a:lvl5pPr marL="18288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l"/>
          <a:endParaRPr lang="en-US" sz="1600"/>
        </a:p>
      </xdr:txBody>
    </xdr:sp>
    <xdr:clientData/>
  </xdr:twoCellAnchor>
  <xdr:twoCellAnchor>
    <xdr:from>
      <xdr:col>0</xdr:col>
      <xdr:colOff>247650</xdr:colOff>
      <xdr:row>41</xdr:row>
      <xdr:rowOff>120650</xdr:rowOff>
    </xdr:from>
    <xdr:to>
      <xdr:col>15</xdr:col>
      <xdr:colOff>358775</xdr:colOff>
      <xdr:row>44</xdr:row>
      <xdr:rowOff>25401</xdr:rowOff>
    </xdr:to>
    <xdr:sp macro="" textlink="$A$66">
      <xdr:nvSpPr>
        <xdr:cNvPr id="11" name="Segnaposto testo 2"/>
        <xdr:cNvSpPr>
          <a:spLocks noGrp="1"/>
        </xdr:cNvSpPr>
      </xdr:nvSpPr>
      <xdr:spPr>
        <a:xfrm>
          <a:off x="247650" y="7518400"/>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fld id="{600414BC-62FE-4596-BA76-DD6ECED3BE33}" type="TxLink">
            <a:rPr lang="en-US" sz="2400" b="1" i="0" u="none" strike="noStrike">
              <a:solidFill>
                <a:sysClr val="windowText" lastClr="000000"/>
              </a:solidFill>
              <a:latin typeface="UniCredit" panose="02000506040000020004" pitchFamily="2" charset="0"/>
              <a:cs typeface="Arial"/>
            </a:rPr>
            <a:pPr/>
            <a:t>Milan, May 2017</a:t>
          </a:fld>
          <a:endParaRPr lang="en-US" sz="6000" b="1">
            <a:solidFill>
              <a:sysClr val="windowText" lastClr="000000"/>
            </a:solidFill>
            <a:latin typeface="UniCredit" panose="02000506040000020004" pitchFamily="2" charset="0"/>
          </a:endParaRPr>
        </a:p>
      </xdr:txBody>
    </xdr:sp>
    <xdr:clientData/>
  </xdr:twoCellAnchor>
  <xdr:twoCellAnchor>
    <xdr:from>
      <xdr:col>0</xdr:col>
      <xdr:colOff>222249</xdr:colOff>
      <xdr:row>23</xdr:row>
      <xdr:rowOff>62056</xdr:rowOff>
    </xdr:from>
    <xdr:to>
      <xdr:col>11</xdr:col>
      <xdr:colOff>350692</xdr:colOff>
      <xdr:row>30</xdr:row>
      <xdr:rowOff>186170</xdr:rowOff>
    </xdr:to>
    <xdr:sp macro="" textlink="">
      <xdr:nvSpPr>
        <xdr:cNvPr id="14" name="TextBox 13"/>
        <xdr:cNvSpPr txBox="1"/>
      </xdr:nvSpPr>
      <xdr:spPr>
        <a:xfrm>
          <a:off x="222249" y="3404465"/>
          <a:ext cx="6951807" cy="1215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6000" b="0">
              <a:latin typeface="UniCredit" panose="02000506040000020004" pitchFamily="2" charset="0"/>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7325</xdr:colOff>
      <xdr:row>5</xdr:row>
      <xdr:rowOff>74979</xdr:rowOff>
    </xdr:from>
    <xdr:to>
      <xdr:col>2</xdr:col>
      <xdr:colOff>133593</xdr:colOff>
      <xdr:row>5</xdr:row>
      <xdr:rowOff>189279</xdr:rowOff>
    </xdr:to>
    <xdr:pic>
      <xdr:nvPicPr>
        <xdr:cNvPr id="114369"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1825" y="1097329"/>
          <a:ext cx="126268" cy="114300"/>
        </a:xfrm>
        <a:prstGeom prst="rect">
          <a:avLst/>
        </a:prstGeom>
        <a:noFill/>
        <a:ln>
          <a:noFill/>
        </a:ln>
        <a:extLst/>
      </xdr:spPr>
    </xdr:pic>
    <xdr:clientData/>
  </xdr:twoCellAnchor>
  <xdr:twoCellAnchor>
    <xdr:from>
      <xdr:col>2</xdr:col>
      <xdr:colOff>12700</xdr:colOff>
      <xdr:row>16</xdr:row>
      <xdr:rowOff>76200</xdr:rowOff>
    </xdr:from>
    <xdr:to>
      <xdr:col>2</xdr:col>
      <xdr:colOff>127000</xdr:colOff>
      <xdr:row>16</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448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22</xdr:row>
      <xdr:rowOff>76200</xdr:rowOff>
    </xdr:from>
    <xdr:to>
      <xdr:col>2</xdr:col>
      <xdr:colOff>127000</xdr:colOff>
      <xdr:row>22</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1371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225425</xdr:colOff>
      <xdr:row>23</xdr:row>
      <xdr:rowOff>85725</xdr:rowOff>
    </xdr:from>
    <xdr:to>
      <xdr:col>2</xdr:col>
      <xdr:colOff>311150</xdr:colOff>
      <xdr:row>23</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69925" y="5387975"/>
          <a:ext cx="85725" cy="85725"/>
        </a:xfrm>
        <a:prstGeom prst="rect">
          <a:avLst/>
        </a:prstGeom>
        <a:noFill/>
        <a:ln>
          <a:noFill/>
        </a:ln>
        <a:extLst/>
      </xdr:spPr>
    </xdr:pic>
    <xdr:clientData/>
  </xdr:twoCellAnchor>
  <xdr:twoCellAnchor>
    <xdr:from>
      <xdr:col>2</xdr:col>
      <xdr:colOff>12700</xdr:colOff>
      <xdr:row>18</xdr:row>
      <xdr:rowOff>57150</xdr:rowOff>
    </xdr:from>
    <xdr:to>
      <xdr:col>2</xdr:col>
      <xdr:colOff>127000</xdr:colOff>
      <xdr:row>18</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9116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15</xdr:row>
      <xdr:rowOff>76200</xdr:rowOff>
    </xdr:from>
    <xdr:to>
      <xdr:col>2</xdr:col>
      <xdr:colOff>127000</xdr:colOff>
      <xdr:row>15</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206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12699</xdr:colOff>
      <xdr:row>8</xdr:row>
      <xdr:rowOff>76200</xdr:rowOff>
    </xdr:from>
    <xdr:to>
      <xdr:col>2</xdr:col>
      <xdr:colOff>138967</xdr:colOff>
      <xdr:row>8</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063750"/>
          <a:ext cx="126268" cy="114300"/>
        </a:xfrm>
        <a:prstGeom prst="rect">
          <a:avLst/>
        </a:prstGeom>
        <a:noFill/>
        <a:ln>
          <a:noFill/>
        </a:ln>
        <a:extLst/>
      </xdr:spPr>
    </xdr:pic>
    <xdr:clientData/>
  </xdr:twoCellAnchor>
  <xdr:twoCellAnchor>
    <xdr:from>
      <xdr:col>2</xdr:col>
      <xdr:colOff>12700</xdr:colOff>
      <xdr:row>17</xdr:row>
      <xdr:rowOff>66675</xdr:rowOff>
    </xdr:from>
    <xdr:to>
      <xdr:col>2</xdr:col>
      <xdr:colOff>127000</xdr:colOff>
      <xdr:row>17</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679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8164</xdr:colOff>
      <xdr:row>20</xdr:row>
      <xdr:rowOff>66675</xdr:rowOff>
    </xdr:from>
    <xdr:to>
      <xdr:col>2</xdr:col>
      <xdr:colOff>126999</xdr:colOff>
      <xdr:row>20</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2664" y="4886325"/>
          <a:ext cx="11883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24</xdr:row>
      <xdr:rowOff>76200</xdr:rowOff>
    </xdr:from>
    <xdr:to>
      <xdr:col>2</xdr:col>
      <xdr:colOff>127000</xdr:colOff>
      <xdr:row>24</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619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8302</xdr:colOff>
      <xdr:row>6</xdr:row>
      <xdr:rowOff>66674</xdr:rowOff>
    </xdr:from>
    <xdr:ext cx="123825" cy="114300"/>
    <xdr:pic>
      <xdr:nvPicPr>
        <xdr:cNvPr id="33" name="Picture 1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47917" y="1326905"/>
          <a:ext cx="123825" cy="114300"/>
        </a:xfrm>
        <a:prstGeom prst="rect">
          <a:avLst/>
        </a:prstGeom>
        <a:noFill/>
        <a:ln>
          <a:noFill/>
        </a:ln>
        <a:effectLst/>
        <a:extLst/>
      </xdr:spPr>
    </xdr:pic>
    <xdr:clientData/>
  </xdr:oneCellAnchor>
  <xdr:twoCellAnchor>
    <xdr:from>
      <xdr:col>2</xdr:col>
      <xdr:colOff>12700</xdr:colOff>
      <xdr:row>25</xdr:row>
      <xdr:rowOff>76200</xdr:rowOff>
    </xdr:from>
    <xdr:to>
      <xdr:col>2</xdr:col>
      <xdr:colOff>127000</xdr:colOff>
      <xdr:row>25</xdr:row>
      <xdr:rowOff>190500</xdr:rowOff>
    </xdr:to>
    <xdr:pic>
      <xdr:nvPicPr>
        <xdr:cNvPr id="35"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86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26</xdr:row>
      <xdr:rowOff>76200</xdr:rowOff>
    </xdr:from>
    <xdr:to>
      <xdr:col>2</xdr:col>
      <xdr:colOff>127000</xdr:colOff>
      <xdr:row>26</xdr:row>
      <xdr:rowOff>190500</xdr:rowOff>
    </xdr:to>
    <xdr:pic>
      <xdr:nvPicPr>
        <xdr:cNvPr id="36"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61023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5861</xdr:colOff>
      <xdr:row>4</xdr:row>
      <xdr:rowOff>61057</xdr:rowOff>
    </xdr:from>
    <xdr:to>
      <xdr:col>2</xdr:col>
      <xdr:colOff>132129</xdr:colOff>
      <xdr:row>4</xdr:row>
      <xdr:rowOff>175357</xdr:rowOff>
    </xdr:to>
    <xdr:pic>
      <xdr:nvPicPr>
        <xdr:cNvPr id="37"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0361" y="842107"/>
          <a:ext cx="126268" cy="114300"/>
        </a:xfrm>
        <a:prstGeom prst="rect">
          <a:avLst/>
        </a:prstGeom>
        <a:noFill/>
        <a:ln>
          <a:noFill/>
        </a:ln>
        <a:extLst/>
      </xdr:spPr>
    </xdr:pic>
    <xdr:clientData/>
  </xdr:twoCellAnchor>
  <xdr:twoCellAnchor editAs="oneCell">
    <xdr:from>
      <xdr:col>2</xdr:col>
      <xdr:colOff>12699</xdr:colOff>
      <xdr:row>11</xdr:row>
      <xdr:rowOff>70094</xdr:rowOff>
    </xdr:from>
    <xdr:to>
      <xdr:col>2</xdr:col>
      <xdr:colOff>138967</xdr:colOff>
      <xdr:row>11</xdr:row>
      <xdr:rowOff>184394</xdr:rowOff>
    </xdr:to>
    <xdr:pic>
      <xdr:nvPicPr>
        <xdr:cNvPr id="38" name="Picture 44"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540244"/>
          <a:ext cx="126268" cy="114300"/>
        </a:xfrm>
        <a:prstGeom prst="rect">
          <a:avLst/>
        </a:prstGeom>
        <a:noFill/>
        <a:ln>
          <a:noFill/>
        </a:ln>
        <a:extLst/>
      </xdr:spPr>
    </xdr:pic>
    <xdr:clientData/>
  </xdr:twoCellAnchor>
  <xdr:twoCellAnchor editAs="oneCell">
    <xdr:from>
      <xdr:col>2</xdr:col>
      <xdr:colOff>12699</xdr:colOff>
      <xdr:row>10</xdr:row>
      <xdr:rowOff>79619</xdr:rowOff>
    </xdr:from>
    <xdr:to>
      <xdr:col>2</xdr:col>
      <xdr:colOff>138967</xdr:colOff>
      <xdr:row>10</xdr:row>
      <xdr:rowOff>193919</xdr:rowOff>
    </xdr:to>
    <xdr:pic>
      <xdr:nvPicPr>
        <xdr:cNvPr id="39" name="Picture 3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308469"/>
          <a:ext cx="126268" cy="114300"/>
        </a:xfrm>
        <a:prstGeom prst="rect">
          <a:avLst/>
        </a:prstGeom>
        <a:noFill/>
        <a:ln>
          <a:noFill/>
        </a:ln>
        <a:extLst/>
      </xdr:spPr>
    </xdr:pic>
    <xdr:clientData/>
  </xdr:twoCellAnchor>
  <xdr:oneCellAnchor>
    <xdr:from>
      <xdr:col>2</xdr:col>
      <xdr:colOff>12699</xdr:colOff>
      <xdr:row>7</xdr:row>
      <xdr:rowOff>76200</xdr:rowOff>
    </xdr:from>
    <xdr:ext cx="126268" cy="114300"/>
    <xdr:pic>
      <xdr:nvPicPr>
        <xdr:cNvPr id="23" name="Picture 4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1833033"/>
          <a:ext cx="126268" cy="114300"/>
        </a:xfrm>
        <a:prstGeom prst="rect">
          <a:avLst/>
        </a:prstGeom>
        <a:noFill/>
        <a:ln>
          <a:noFill/>
        </a:ln>
        <a:extLst/>
      </xdr:spPr>
    </xdr:pic>
    <xdr:clientData/>
  </xdr:oneCellAnchor>
  <xdr:twoCellAnchor>
    <xdr:from>
      <xdr:col>2</xdr:col>
      <xdr:colOff>12700</xdr:colOff>
      <xdr:row>21</xdr:row>
      <xdr:rowOff>76200</xdr:rowOff>
    </xdr:from>
    <xdr:to>
      <xdr:col>2</xdr:col>
      <xdr:colOff>127000</xdr:colOff>
      <xdr:row>21</xdr:row>
      <xdr:rowOff>190500</xdr:rowOff>
    </xdr:to>
    <xdr:pic>
      <xdr:nvPicPr>
        <xdr:cNvPr id="24"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4436533"/>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12699</xdr:colOff>
      <xdr:row>9</xdr:row>
      <xdr:rowOff>79619</xdr:rowOff>
    </xdr:from>
    <xdr:ext cx="126268" cy="114300"/>
    <xdr:pic>
      <xdr:nvPicPr>
        <xdr:cNvPr id="20" name="Picture 1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323286"/>
          <a:ext cx="126268" cy="114300"/>
        </a:xfrm>
        <a:prstGeom prst="rect">
          <a:avLst/>
        </a:prstGeom>
        <a:noFill/>
        <a:ln>
          <a:noFill/>
        </a:ln>
        <a:extLst/>
      </xdr:spPr>
    </xdr:pic>
    <xdr:clientData/>
  </xdr:oneCellAnchor>
  <xdr:twoCellAnchor>
    <xdr:from>
      <xdr:col>2</xdr:col>
      <xdr:colOff>12700</xdr:colOff>
      <xdr:row>19</xdr:row>
      <xdr:rowOff>57150</xdr:rowOff>
    </xdr:from>
    <xdr:to>
      <xdr:col>2</xdr:col>
      <xdr:colOff>127000</xdr:colOff>
      <xdr:row>19</xdr:row>
      <xdr:rowOff>171450</xdr:rowOff>
    </xdr:to>
    <xdr:pic>
      <xdr:nvPicPr>
        <xdr:cNvPr id="21" name="Picture 46"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9306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_ACTUAL/Quarters/Latest_Quarter/Tagetik/01_SEG_TREND_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0_ACTUAL/Quarters/Latest_Quarter/Tagetik/17_SEG_SWEEP_TF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0_ACTUAL/Quarters/Latest_Quarter/Tagetik/11_SEG_SWEEP_P&amp;L_Q.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0_ACTUAL/Quarters/Latest_Quarter/Tagetik/KPI/kpi_CB_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0_ACTUAL/Quarters/Latest_Quarter/Tagetik/12_SEG_SWEEP_VOLUMES_Q.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0_ACTUAL/Quarters/Latest_Quarter/Tagetik/70_AQ_SEG_Q.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nas000.intranet.unicredit.it\uicl_planning$\I_GB_PMA\AM\Actual\FLASH_vivo\InputPIO_AUM_perUCG_viv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30_ACTUAL/Quarters/Latest_Quarter/Tagetik/MAN_Book_VOLUMES_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TREND_C1_Q"/>
      <sheetName val="TREND_C1_Q (1)"/>
      <sheetName val="TREND_C1_Q (2)"/>
      <sheetName val="TREND_C1_Q (3)"/>
      <sheetName val="TREND_C1_Q (4)"/>
      <sheetName val="TREND_C1_Q (5)"/>
      <sheetName val="TREND_C1_Q (6)"/>
      <sheetName val="TREND_C1_Q (7)"/>
      <sheetName val="TREND_C1_Q (8)"/>
      <sheetName val="TREND_C1_Q (9)"/>
      <sheetName val="TREND_C1_Q (10)"/>
      <sheetName val="TREND_C1_Q (11)"/>
      <sheetName val="TREND_C1_Q (12)"/>
      <sheetName val="TREND_C1_Q (13)"/>
      <sheetName val="TREND_C1_Q (14)"/>
      <sheetName val="TREND_C1_Q (15)"/>
      <sheetName val="TREND_C1_Q (16)"/>
      <sheetName val="TREND_C1_Q (17)"/>
      <sheetName val="TREND_C1_Q (18)"/>
      <sheetName val="TREND_C1_Q (19)"/>
      <sheetName val="TREND_C1_Q (20)"/>
      <sheetName val="TREND_C1_Q (21)"/>
      <sheetName val="TREND_C1_Q (22)"/>
      <sheetName val="TREND_C1_Q (23)"/>
      <sheetName val="TREND_C1_Q (24)"/>
      <sheetName val="TREND_C1_Q (25)"/>
      <sheetName val="TREND_C1_Q (26)"/>
      <sheetName val="TREND_C1_Q (27)"/>
      <sheetName val="TREND_C1_Q (28)"/>
      <sheetName val="TREND_C1_Q (29)"/>
      <sheetName val="TREND_C1_Q (30)"/>
      <sheetName val="TREND_C1_Q (31)"/>
      <sheetName val="TREND_C1_Q (32)"/>
      <sheetName val="TREND_C1_Q (33)"/>
      <sheetName val="TREND_C1_Q (34)"/>
      <sheetName val="TREND_C1_Q (35)"/>
      <sheetName val="TREND_C1_Q (36)"/>
      <sheetName val="TREND_C1_Q (37)"/>
      <sheetName val="TREND_C1_Q (38)"/>
      <sheetName val="TREND_C1_Q (39)"/>
      <sheetName val="TREND_C1_Q (40)"/>
      <sheetName val="TREND_C1_Q (41)"/>
      <sheetName val="TREND_C1_Q (42)"/>
      <sheetName val="TREND_C1_Q (43)"/>
      <sheetName val="TREND_C1_Q (44)"/>
      <sheetName val="TREND_C1_Q (45)"/>
      <sheetName val="TREND_C1_Q (46)"/>
      <sheetName val="TREND_C1_Q (47)"/>
      <sheetName val="TREND_C1_Q (48)"/>
      <sheetName val="TREND_C1_Q (49)"/>
      <sheetName val="TREND_C1_Q (50)"/>
      <sheetName val="TREND_C1_Q (51)"/>
      <sheetName val="TREND_C1_Q (52)"/>
      <sheetName val="TREND_C1_Q (53)"/>
      <sheetName val="TREND_C1_Q (54)"/>
      <sheetName val="TREND_C1_Q (55)"/>
      <sheetName val="TREND_C1_Q (56)"/>
      <sheetName val="TREND_C1_Q (57)"/>
      <sheetName val="TREND_C1_Q (58)"/>
      <sheetName val="TREND_C1_Q (59)"/>
      <sheetName val="TREND_C1_Q (60)"/>
      <sheetName val="TREND_C1_Q (61)"/>
      <sheetName val="TREND_C1_Q (62)"/>
      <sheetName val="TREND_C1_Q (63)"/>
      <sheetName val="TREND_C1_Q (64)"/>
      <sheetName val="TREND_C1_Q (65)"/>
      <sheetName val="TREND_C1_Q (66)"/>
      <sheetName val="TREND_C1_Q (67)"/>
      <sheetName val="TREND_C1_Q (68)"/>
      <sheetName val="TREND_C1_Q (69)"/>
      <sheetName val="TREND_C1_Q (70)"/>
      <sheetName val="TREND_C1_Q (71)"/>
      <sheetName val="TREND_C1_Q (72)"/>
      <sheetName val="TREND_C1_Q (73)"/>
      <sheetName val="TREND_C1_Q (74)"/>
      <sheetName val="TREND_C1_Q (75)"/>
      <sheetName val="TREND_C1_Q (76)"/>
      <sheetName val="TREND_C1_Q (77)"/>
      <sheetName val="TREND_C1_Q (78)"/>
      <sheetName val="TREND_C1_Q (79)"/>
      <sheetName val="TREND_C1_Q (80)"/>
      <sheetName val="TREND_C1_Q (81)"/>
      <sheetName val="TREND_C1_Q (82)"/>
      <sheetName val="TREND_C1_Q (83)"/>
      <sheetName val="TREND_C1_Q (84)"/>
      <sheetName val="TREND_C1_Q (85)"/>
      <sheetName val="TREND_C1_Q (86)"/>
      <sheetName val="TREND_C1_Q (87)"/>
      <sheetName val="TREND_C1_Q (88)"/>
      <sheetName val="TREND_C1_Q (89)"/>
      <sheetName val="TREND_C1_Q (90)"/>
      <sheetName val="TREND_C1_Q (91)"/>
      <sheetName val="TREND_C1_Q (92)"/>
      <sheetName val="TREND_C1_Q (93)"/>
      <sheetName val="TREND_C1_Q (94)"/>
      <sheetName val="TREND_C1_Q (95)"/>
      <sheetName val="TREND_C1_Q (96)"/>
      <sheetName val="TREND_C1_Q (97)"/>
      <sheetName val="TREND_C1_Q (98)"/>
      <sheetName val="TREND_C1_Q (99)"/>
      <sheetName val="TREND_C1_Q (100)"/>
      <sheetName val="TREND_C1_Q (101)"/>
      <sheetName val="TREND_C1_Q (102)"/>
      <sheetName val="TREND_C1_Q (103)"/>
      <sheetName val="TREND_C1_Q (104)"/>
      <sheetName val="TREND_C1_Q (105)"/>
      <sheetName val="TREND_C1_Q (106)"/>
      <sheetName val="TREND_C1_Q (107)"/>
      <sheetName val="ZVPUQOQQJPOPRIDJHCYTJDPDXFEKE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D11">
            <v>0</v>
          </cell>
          <cell r="E11">
            <v>308</v>
          </cell>
          <cell r="F11">
            <v>144</v>
          </cell>
          <cell r="G11">
            <v>-452</v>
          </cell>
          <cell r="H11">
            <v>0</v>
          </cell>
          <cell r="I11">
            <v>18</v>
          </cell>
          <cell r="J11">
            <v>-18</v>
          </cell>
          <cell r="K11">
            <v>0</v>
          </cell>
          <cell r="L11">
            <v>0</v>
          </cell>
          <cell r="M11">
            <v>18</v>
          </cell>
        </row>
        <row r="15">
          <cell r="D15">
            <v>0</v>
          </cell>
          <cell r="E15">
            <v>0</v>
          </cell>
          <cell r="F15">
            <v>0</v>
          </cell>
          <cell r="G15">
            <v>0</v>
          </cell>
          <cell r="H15">
            <v>0</v>
          </cell>
          <cell r="I15">
            <v>0</v>
          </cell>
          <cell r="J15">
            <v>0</v>
          </cell>
          <cell r="K15">
            <v>0</v>
          </cell>
          <cell r="L15">
            <v>0</v>
          </cell>
          <cell r="M15">
            <v>0</v>
          </cell>
        </row>
        <row r="20">
          <cell r="D20">
            <v>0</v>
          </cell>
          <cell r="E20">
            <v>0</v>
          </cell>
          <cell r="F20">
            <v>0</v>
          </cell>
          <cell r="G20">
            <v>0</v>
          </cell>
          <cell r="H20">
            <v>0</v>
          </cell>
          <cell r="I20">
            <v>4</v>
          </cell>
          <cell r="J20">
            <v>-4</v>
          </cell>
          <cell r="K20">
            <v>0</v>
          </cell>
          <cell r="L20">
            <v>0</v>
          </cell>
          <cell r="M20">
            <v>4</v>
          </cell>
        </row>
        <row r="21">
          <cell r="D21">
            <v>0</v>
          </cell>
          <cell r="E21">
            <v>0</v>
          </cell>
          <cell r="F21">
            <v>0</v>
          </cell>
          <cell r="G21">
            <v>-24</v>
          </cell>
          <cell r="H21">
            <v>0</v>
          </cell>
          <cell r="I21">
            <v>0</v>
          </cell>
          <cell r="J21">
            <v>0</v>
          </cell>
          <cell r="K21">
            <v>0</v>
          </cell>
          <cell r="L21">
            <v>0</v>
          </cell>
          <cell r="M21">
            <v>0</v>
          </cell>
        </row>
        <row r="26">
          <cell r="D26">
            <v>0</v>
          </cell>
          <cell r="E26">
            <v>0</v>
          </cell>
          <cell r="F26">
            <v>0</v>
          </cell>
          <cell r="G26">
            <v>0</v>
          </cell>
          <cell r="H26">
            <v>0</v>
          </cell>
          <cell r="I26">
            <v>-261</v>
          </cell>
          <cell r="J26">
            <v>261</v>
          </cell>
          <cell r="K26">
            <v>0</v>
          </cell>
          <cell r="L26">
            <v>0</v>
          </cell>
          <cell r="M26">
            <v>-261</v>
          </cell>
        </row>
        <row r="27">
          <cell r="D27">
            <v>0</v>
          </cell>
          <cell r="E27">
            <v>308</v>
          </cell>
          <cell r="F27">
            <v>144</v>
          </cell>
          <cell r="G27">
            <v>-476</v>
          </cell>
          <cell r="H27">
            <v>0</v>
          </cell>
          <cell r="I27">
            <v>-239</v>
          </cell>
          <cell r="J27">
            <v>239</v>
          </cell>
          <cell r="K27">
            <v>0</v>
          </cell>
          <cell r="L27">
            <v>0</v>
          </cell>
          <cell r="M27">
            <v>-239</v>
          </cell>
        </row>
        <row r="29">
          <cell r="D29">
            <v>0</v>
          </cell>
          <cell r="E29">
            <v>0</v>
          </cell>
          <cell r="F29">
            <v>0</v>
          </cell>
          <cell r="G29">
            <v>62</v>
          </cell>
          <cell r="H29">
            <v>0</v>
          </cell>
          <cell r="I29">
            <v>-9</v>
          </cell>
          <cell r="J29">
            <v>9</v>
          </cell>
          <cell r="K29">
            <v>0</v>
          </cell>
          <cell r="L29">
            <v>0</v>
          </cell>
          <cell r="M29">
            <v>-9</v>
          </cell>
        </row>
        <row r="31">
          <cell r="D31">
            <v>0</v>
          </cell>
          <cell r="E31">
            <v>0</v>
          </cell>
          <cell r="F31">
            <v>0</v>
          </cell>
          <cell r="G31">
            <v>0</v>
          </cell>
          <cell r="H31">
            <v>0</v>
          </cell>
          <cell r="I31">
            <v>231</v>
          </cell>
          <cell r="J31">
            <v>-231</v>
          </cell>
          <cell r="K31">
            <v>0</v>
          </cell>
          <cell r="L31">
            <v>0</v>
          </cell>
          <cell r="M31">
            <v>231</v>
          </cell>
        </row>
        <row r="32">
          <cell r="D32">
            <v>0</v>
          </cell>
          <cell r="E32">
            <v>0</v>
          </cell>
          <cell r="F32">
            <v>0</v>
          </cell>
          <cell r="G32">
            <v>0</v>
          </cell>
          <cell r="H32">
            <v>0</v>
          </cell>
          <cell r="I32">
            <v>0</v>
          </cell>
          <cell r="J32">
            <v>0</v>
          </cell>
          <cell r="K32">
            <v>0</v>
          </cell>
          <cell r="L32">
            <v>0</v>
          </cell>
          <cell r="M32">
            <v>0</v>
          </cell>
        </row>
        <row r="33">
          <cell r="D33">
            <v>0</v>
          </cell>
          <cell r="E33">
            <v>0</v>
          </cell>
          <cell r="F33">
            <v>0</v>
          </cell>
          <cell r="G33">
            <v>0</v>
          </cell>
          <cell r="H33">
            <v>0</v>
          </cell>
          <cell r="I33">
            <v>0</v>
          </cell>
          <cell r="J33">
            <v>0</v>
          </cell>
          <cell r="K33">
            <v>0</v>
          </cell>
          <cell r="L33">
            <v>0</v>
          </cell>
          <cell r="M33">
            <v>0</v>
          </cell>
        </row>
        <row r="34">
          <cell r="D34">
            <v>0</v>
          </cell>
          <cell r="E34">
            <v>0</v>
          </cell>
          <cell r="F34">
            <v>0</v>
          </cell>
          <cell r="G34">
            <v>1</v>
          </cell>
          <cell r="H34">
            <v>0</v>
          </cell>
          <cell r="I34">
            <v>1</v>
          </cell>
          <cell r="J34">
            <v>-1</v>
          </cell>
          <cell r="K34">
            <v>0</v>
          </cell>
          <cell r="L34">
            <v>0</v>
          </cell>
          <cell r="M34">
            <v>1</v>
          </cell>
        </row>
        <row r="38">
          <cell r="D38">
            <v>0</v>
          </cell>
          <cell r="E38">
            <v>0</v>
          </cell>
          <cell r="F38">
            <v>0</v>
          </cell>
          <cell r="G38">
            <v>63</v>
          </cell>
          <cell r="H38">
            <v>0</v>
          </cell>
          <cell r="I38">
            <v>223</v>
          </cell>
          <cell r="J38">
            <v>-223</v>
          </cell>
          <cell r="K38">
            <v>0</v>
          </cell>
          <cell r="L38">
            <v>0</v>
          </cell>
          <cell r="M38">
            <v>223</v>
          </cell>
        </row>
        <row r="39">
          <cell r="D39">
            <v>0</v>
          </cell>
          <cell r="E39">
            <v>308</v>
          </cell>
          <cell r="F39">
            <v>144</v>
          </cell>
          <cell r="G39">
            <v>-413</v>
          </cell>
          <cell r="H39">
            <v>0</v>
          </cell>
          <cell r="I39">
            <v>-16</v>
          </cell>
          <cell r="J39">
            <v>16</v>
          </cell>
          <cell r="K39">
            <v>0</v>
          </cell>
          <cell r="L39">
            <v>0</v>
          </cell>
          <cell r="M39">
            <v>-16</v>
          </cell>
        </row>
        <row r="40">
          <cell r="D40">
            <v>0</v>
          </cell>
          <cell r="E40">
            <v>0</v>
          </cell>
          <cell r="F40">
            <v>0</v>
          </cell>
          <cell r="G40">
            <v>0</v>
          </cell>
          <cell r="H40">
            <v>0</v>
          </cell>
          <cell r="I40">
            <v>0</v>
          </cell>
          <cell r="J40">
            <v>0</v>
          </cell>
          <cell r="K40">
            <v>0</v>
          </cell>
          <cell r="L40">
            <v>0</v>
          </cell>
          <cell r="M40">
            <v>0</v>
          </cell>
        </row>
        <row r="46">
          <cell r="D46">
            <v>0</v>
          </cell>
          <cell r="E46">
            <v>308</v>
          </cell>
          <cell r="F46">
            <v>144</v>
          </cell>
          <cell r="G46">
            <v>-413</v>
          </cell>
          <cell r="H46">
            <v>0</v>
          </cell>
          <cell r="I46">
            <v>-16</v>
          </cell>
          <cell r="J46">
            <v>16</v>
          </cell>
          <cell r="K46">
            <v>0</v>
          </cell>
          <cell r="L46">
            <v>0</v>
          </cell>
          <cell r="M46">
            <v>-16</v>
          </cell>
        </row>
        <row r="47">
          <cell r="D47">
            <v>0</v>
          </cell>
          <cell r="E47">
            <v>0</v>
          </cell>
          <cell r="F47">
            <v>0</v>
          </cell>
          <cell r="G47">
            <v>0</v>
          </cell>
          <cell r="H47">
            <v>0</v>
          </cell>
          <cell r="I47">
            <v>0</v>
          </cell>
          <cell r="J47">
            <v>0</v>
          </cell>
          <cell r="K47">
            <v>0</v>
          </cell>
          <cell r="L47">
            <v>0</v>
          </cell>
          <cell r="M47">
            <v>0</v>
          </cell>
        </row>
        <row r="50">
          <cell r="D50">
            <v>0</v>
          </cell>
          <cell r="E50">
            <v>0</v>
          </cell>
          <cell r="F50">
            <v>0</v>
          </cell>
          <cell r="G50">
            <v>0</v>
          </cell>
          <cell r="H50">
            <v>0</v>
          </cell>
          <cell r="I50">
            <v>0</v>
          </cell>
          <cell r="J50">
            <v>0</v>
          </cell>
          <cell r="K50">
            <v>0</v>
          </cell>
          <cell r="L50">
            <v>0</v>
          </cell>
          <cell r="M50">
            <v>0</v>
          </cell>
        </row>
        <row r="57">
          <cell r="D57">
            <v>1</v>
          </cell>
          <cell r="E57">
            <v>-1</v>
          </cell>
          <cell r="F57">
            <v>1</v>
          </cell>
          <cell r="G57">
            <v>-1</v>
          </cell>
          <cell r="H57">
            <v>1</v>
          </cell>
          <cell r="I57">
            <v>0</v>
          </cell>
          <cell r="J57">
            <v>0</v>
          </cell>
          <cell r="K57">
            <v>0</v>
          </cell>
          <cell r="L57">
            <v>0</v>
          </cell>
          <cell r="M57">
            <v>0</v>
          </cell>
        </row>
        <row r="58">
          <cell r="D58">
            <v>0</v>
          </cell>
          <cell r="E58">
            <v>0</v>
          </cell>
          <cell r="F58">
            <v>1</v>
          </cell>
          <cell r="G58">
            <v>-1</v>
          </cell>
          <cell r="H58">
            <v>0</v>
          </cell>
          <cell r="I58">
            <v>0</v>
          </cell>
          <cell r="J58">
            <v>0</v>
          </cell>
          <cell r="K58">
            <v>0</v>
          </cell>
          <cell r="L58">
            <v>0</v>
          </cell>
          <cell r="M58">
            <v>0</v>
          </cell>
        </row>
        <row r="59">
          <cell r="D59">
            <v>1</v>
          </cell>
          <cell r="E59">
            <v>307</v>
          </cell>
          <cell r="F59">
            <v>146</v>
          </cell>
          <cell r="G59">
            <v>-415</v>
          </cell>
          <cell r="H59">
            <v>1</v>
          </cell>
          <cell r="I59">
            <v>-16</v>
          </cell>
          <cell r="J59">
            <v>16</v>
          </cell>
          <cell r="K59">
            <v>0</v>
          </cell>
          <cell r="L59">
            <v>0</v>
          </cell>
          <cell r="M59">
            <v>-16</v>
          </cell>
        </row>
        <row r="67">
          <cell r="D67">
            <v>44445</v>
          </cell>
          <cell r="E67">
            <v>40048</v>
          </cell>
          <cell r="F67">
            <v>58449</v>
          </cell>
          <cell r="G67">
            <v>38043</v>
          </cell>
          <cell r="H67">
            <v>44445</v>
          </cell>
          <cell r="I67">
            <v>65440</v>
          </cell>
          <cell r="J67">
            <v>-65440</v>
          </cell>
          <cell r="K67">
            <v>0</v>
          </cell>
          <cell r="L67">
            <v>0</v>
          </cell>
          <cell r="M67">
            <v>65440</v>
          </cell>
        </row>
        <row r="71">
          <cell r="B71" t="str">
            <v>Customers Loans net of Repos and IC</v>
          </cell>
          <cell r="D71">
            <v>0</v>
          </cell>
          <cell r="E71">
            <v>0</v>
          </cell>
          <cell r="F71">
            <v>0</v>
          </cell>
          <cell r="G71">
            <v>0</v>
          </cell>
          <cell r="H71">
            <v>0</v>
          </cell>
          <cell r="I71">
            <v>0</v>
          </cell>
          <cell r="J71">
            <v>0</v>
          </cell>
          <cell r="K71">
            <v>0</v>
          </cell>
          <cell r="L71">
            <v>0</v>
          </cell>
          <cell r="M71">
            <v>0</v>
          </cell>
        </row>
        <row r="74">
          <cell r="B74" t="str">
            <v>Customer Depos (excl. Repos and IC)</v>
          </cell>
          <cell r="D74">
            <v>0</v>
          </cell>
          <cell r="E74">
            <v>0</v>
          </cell>
          <cell r="F74">
            <v>0</v>
          </cell>
          <cell r="G74">
            <v>0</v>
          </cell>
          <cell r="H74">
            <v>0</v>
          </cell>
          <cell r="I74">
            <v>0</v>
          </cell>
          <cell r="J74">
            <v>0</v>
          </cell>
          <cell r="K74">
            <v>0</v>
          </cell>
          <cell r="L74">
            <v>0</v>
          </cell>
          <cell r="M74">
            <v>0</v>
          </cell>
        </row>
        <row r="78">
          <cell r="D78">
            <v>1876811</v>
          </cell>
          <cell r="E78">
            <v>1750625.5</v>
          </cell>
          <cell r="F78">
            <v>1668081</v>
          </cell>
          <cell r="G78">
            <v>1583924.5</v>
          </cell>
          <cell r="H78">
            <v>1876811</v>
          </cell>
          <cell r="I78">
            <v>1620611.5</v>
          </cell>
          <cell r="J78">
            <v>0</v>
          </cell>
          <cell r="K78">
            <v>0</v>
          </cell>
          <cell r="L78">
            <v>0</v>
          </cell>
          <cell r="M78">
            <v>1620611.5</v>
          </cell>
        </row>
        <row r="81">
          <cell r="D81">
            <v>0</v>
          </cell>
          <cell r="E81">
            <v>0</v>
          </cell>
          <cell r="F81">
            <v>0</v>
          </cell>
          <cell r="G81">
            <v>0</v>
          </cell>
          <cell r="H81">
            <v>0</v>
          </cell>
          <cell r="I81">
            <v>0</v>
          </cell>
          <cell r="J81">
            <v>0</v>
          </cell>
          <cell r="K81">
            <v>0</v>
          </cell>
          <cell r="L81">
            <v>0</v>
          </cell>
          <cell r="M81">
            <v>0</v>
          </cell>
        </row>
        <row r="101">
          <cell r="B101" t="str">
            <v>ROAC</v>
          </cell>
          <cell r="D101">
            <v>0.944096398355732</v>
          </cell>
          <cell r="E101">
            <v>0.89041123912697062</v>
          </cell>
          <cell r="F101">
            <v>1.3835359259430176</v>
          </cell>
          <cell r="G101">
            <v>0.94457816537179151</v>
          </cell>
          <cell r="H101">
            <v>0.944096398355732</v>
          </cell>
          <cell r="I101">
            <v>1.3738835254010149</v>
          </cell>
          <cell r="J101">
            <v>29.941092364884188</v>
          </cell>
          <cell r="K101">
            <v>0</v>
          </cell>
          <cell r="L101">
            <v>0</v>
          </cell>
          <cell r="M101">
            <v>1.3738835254010149</v>
          </cell>
        </row>
      </sheetData>
      <sheetData sheetId="15">
        <row r="11">
          <cell r="D11">
            <v>0</v>
          </cell>
          <cell r="E11">
            <v>0</v>
          </cell>
          <cell r="F11">
            <v>0</v>
          </cell>
          <cell r="G11">
            <v>0</v>
          </cell>
          <cell r="H11">
            <v>0</v>
          </cell>
          <cell r="I11">
            <v>0</v>
          </cell>
          <cell r="J11">
            <v>0</v>
          </cell>
          <cell r="K11">
            <v>0</v>
          </cell>
          <cell r="L11">
            <v>0</v>
          </cell>
          <cell r="M11">
            <v>0</v>
          </cell>
          <cell r="AO11">
            <v>-1</v>
          </cell>
        </row>
        <row r="15">
          <cell r="D15">
            <v>0</v>
          </cell>
          <cell r="E15">
            <v>0</v>
          </cell>
          <cell r="F15">
            <v>0</v>
          </cell>
          <cell r="G15">
            <v>3</v>
          </cell>
          <cell r="H15">
            <v>0</v>
          </cell>
          <cell r="I15">
            <v>0</v>
          </cell>
          <cell r="J15">
            <v>0</v>
          </cell>
          <cell r="K15">
            <v>0</v>
          </cell>
          <cell r="L15">
            <v>0</v>
          </cell>
          <cell r="M15">
            <v>0</v>
          </cell>
          <cell r="AO15">
            <v>-1</v>
          </cell>
        </row>
        <row r="20">
          <cell r="D20">
            <v>0</v>
          </cell>
          <cell r="E20">
            <v>0</v>
          </cell>
          <cell r="F20">
            <v>0</v>
          </cell>
          <cell r="G20">
            <v>0</v>
          </cell>
          <cell r="H20">
            <v>0</v>
          </cell>
          <cell r="I20">
            <v>0</v>
          </cell>
          <cell r="J20">
            <v>0</v>
          </cell>
          <cell r="K20">
            <v>0</v>
          </cell>
          <cell r="L20">
            <v>0</v>
          </cell>
          <cell r="M20">
            <v>0</v>
          </cell>
          <cell r="AO20">
            <v>-1</v>
          </cell>
        </row>
        <row r="21">
          <cell r="D21">
            <v>0</v>
          </cell>
          <cell r="E21">
            <v>0</v>
          </cell>
          <cell r="F21">
            <v>0</v>
          </cell>
          <cell r="G21">
            <v>0</v>
          </cell>
          <cell r="H21">
            <v>0</v>
          </cell>
          <cell r="I21">
            <v>0</v>
          </cell>
          <cell r="J21">
            <v>0</v>
          </cell>
          <cell r="K21">
            <v>0</v>
          </cell>
          <cell r="L21">
            <v>0</v>
          </cell>
          <cell r="M21">
            <v>0</v>
          </cell>
          <cell r="AO21">
            <v>-1</v>
          </cell>
        </row>
        <row r="26">
          <cell r="D26">
            <v>0</v>
          </cell>
          <cell r="E26">
            <v>0</v>
          </cell>
          <cell r="F26">
            <v>0</v>
          </cell>
          <cell r="G26">
            <v>0</v>
          </cell>
          <cell r="H26">
            <v>0</v>
          </cell>
          <cell r="I26">
            <v>211</v>
          </cell>
          <cell r="J26">
            <v>-211</v>
          </cell>
          <cell r="K26">
            <v>0</v>
          </cell>
          <cell r="L26">
            <v>0</v>
          </cell>
          <cell r="M26">
            <v>211</v>
          </cell>
          <cell r="AO26">
            <v>-0.73794587287807167</v>
          </cell>
        </row>
        <row r="27">
          <cell r="D27">
            <v>0</v>
          </cell>
          <cell r="E27">
            <v>0</v>
          </cell>
          <cell r="F27">
            <v>0</v>
          </cell>
          <cell r="G27">
            <v>3</v>
          </cell>
          <cell r="H27">
            <v>0</v>
          </cell>
          <cell r="I27">
            <v>211</v>
          </cell>
          <cell r="J27">
            <v>-211</v>
          </cell>
          <cell r="K27">
            <v>0</v>
          </cell>
          <cell r="L27">
            <v>0</v>
          </cell>
          <cell r="M27">
            <v>211</v>
          </cell>
          <cell r="AO27">
            <v>-0.73779319182293845</v>
          </cell>
        </row>
        <row r="29">
          <cell r="D29">
            <v>0</v>
          </cell>
          <cell r="E29">
            <v>0</v>
          </cell>
          <cell r="F29">
            <v>0</v>
          </cell>
          <cell r="G29">
            <v>0</v>
          </cell>
          <cell r="H29">
            <v>0</v>
          </cell>
          <cell r="I29">
            <v>0</v>
          </cell>
          <cell r="J29">
            <v>0</v>
          </cell>
          <cell r="K29">
            <v>0</v>
          </cell>
          <cell r="L29">
            <v>0</v>
          </cell>
          <cell r="M29">
            <v>0</v>
          </cell>
          <cell r="AO29">
            <v>-1</v>
          </cell>
        </row>
        <row r="31">
          <cell r="D31">
            <v>0</v>
          </cell>
          <cell r="E31">
            <v>0</v>
          </cell>
          <cell r="F31">
            <v>0</v>
          </cell>
          <cell r="G31">
            <v>0</v>
          </cell>
          <cell r="H31">
            <v>0</v>
          </cell>
          <cell r="I31">
            <v>0</v>
          </cell>
          <cell r="J31">
            <v>0</v>
          </cell>
          <cell r="K31">
            <v>0</v>
          </cell>
          <cell r="L31">
            <v>0</v>
          </cell>
          <cell r="M31">
            <v>0</v>
          </cell>
        </row>
        <row r="32">
          <cell r="D32">
            <v>0</v>
          </cell>
          <cell r="E32">
            <v>0</v>
          </cell>
          <cell r="F32">
            <v>0</v>
          </cell>
          <cell r="G32">
            <v>0</v>
          </cell>
          <cell r="H32">
            <v>0</v>
          </cell>
          <cell r="I32">
            <v>0</v>
          </cell>
          <cell r="J32">
            <v>0</v>
          </cell>
          <cell r="K32">
            <v>0</v>
          </cell>
          <cell r="L32">
            <v>0</v>
          </cell>
          <cell r="M32">
            <v>0</v>
          </cell>
          <cell r="AO32" t="str">
            <v>n.m</v>
          </cell>
        </row>
        <row r="33">
          <cell r="D33">
            <v>0</v>
          </cell>
          <cell r="E33">
            <v>0</v>
          </cell>
          <cell r="F33">
            <v>0</v>
          </cell>
          <cell r="G33">
            <v>0</v>
          </cell>
          <cell r="H33">
            <v>0</v>
          </cell>
          <cell r="I33">
            <v>0</v>
          </cell>
          <cell r="J33">
            <v>0</v>
          </cell>
          <cell r="K33">
            <v>0</v>
          </cell>
          <cell r="L33">
            <v>0</v>
          </cell>
          <cell r="M33">
            <v>0</v>
          </cell>
          <cell r="AO33">
            <v>-1</v>
          </cell>
        </row>
        <row r="34">
          <cell r="D34">
            <v>0</v>
          </cell>
          <cell r="E34">
            <v>0</v>
          </cell>
          <cell r="F34">
            <v>0</v>
          </cell>
          <cell r="G34">
            <v>0</v>
          </cell>
          <cell r="H34">
            <v>0</v>
          </cell>
          <cell r="I34">
            <v>0</v>
          </cell>
          <cell r="J34">
            <v>0</v>
          </cell>
          <cell r="K34">
            <v>0</v>
          </cell>
          <cell r="L34">
            <v>0</v>
          </cell>
          <cell r="M34">
            <v>0</v>
          </cell>
        </row>
        <row r="38">
          <cell r="D38">
            <v>0</v>
          </cell>
          <cell r="E38">
            <v>0</v>
          </cell>
          <cell r="F38">
            <v>0</v>
          </cell>
          <cell r="G38">
            <v>0</v>
          </cell>
          <cell r="H38">
            <v>0</v>
          </cell>
          <cell r="I38">
            <v>0</v>
          </cell>
          <cell r="J38">
            <v>0</v>
          </cell>
          <cell r="K38">
            <v>0</v>
          </cell>
          <cell r="L38">
            <v>0</v>
          </cell>
          <cell r="M38">
            <v>0</v>
          </cell>
          <cell r="AO38">
            <v>-1</v>
          </cell>
        </row>
        <row r="39">
          <cell r="D39">
            <v>0</v>
          </cell>
          <cell r="E39">
            <v>0</v>
          </cell>
          <cell r="F39">
            <v>0</v>
          </cell>
          <cell r="G39">
            <v>3</v>
          </cell>
          <cell r="H39">
            <v>0</v>
          </cell>
          <cell r="I39">
            <v>211</v>
          </cell>
          <cell r="J39">
            <v>-211</v>
          </cell>
          <cell r="K39">
            <v>0</v>
          </cell>
          <cell r="L39">
            <v>0</v>
          </cell>
          <cell r="M39">
            <v>211</v>
          </cell>
          <cell r="AO39">
            <v>-0.73424745034409811</v>
          </cell>
        </row>
        <row r="40">
          <cell r="D40">
            <v>0</v>
          </cell>
          <cell r="E40">
            <v>0</v>
          </cell>
          <cell r="F40">
            <v>0</v>
          </cell>
          <cell r="G40">
            <v>0</v>
          </cell>
          <cell r="H40">
            <v>0</v>
          </cell>
          <cell r="I40">
            <v>0</v>
          </cell>
          <cell r="J40">
            <v>0</v>
          </cell>
          <cell r="K40">
            <v>0</v>
          </cell>
          <cell r="L40">
            <v>0</v>
          </cell>
          <cell r="M40">
            <v>0</v>
          </cell>
          <cell r="U40" t="str">
            <v>n.m.</v>
          </cell>
          <cell r="AO40">
            <v>-1</v>
          </cell>
        </row>
        <row r="46">
          <cell r="D46">
            <v>0</v>
          </cell>
          <cell r="E46">
            <v>0</v>
          </cell>
          <cell r="F46">
            <v>0</v>
          </cell>
          <cell r="G46">
            <v>3</v>
          </cell>
          <cell r="H46">
            <v>0</v>
          </cell>
          <cell r="I46">
            <v>211</v>
          </cell>
          <cell r="J46">
            <v>-211</v>
          </cell>
          <cell r="K46">
            <v>0</v>
          </cell>
          <cell r="L46">
            <v>0</v>
          </cell>
          <cell r="M46">
            <v>211</v>
          </cell>
          <cell r="AO46" t="str">
            <v>n.m.</v>
          </cell>
        </row>
        <row r="47">
          <cell r="D47">
            <v>-1</v>
          </cell>
          <cell r="E47">
            <v>1</v>
          </cell>
          <cell r="F47">
            <v>0</v>
          </cell>
          <cell r="G47">
            <v>0</v>
          </cell>
          <cell r="H47">
            <v>-1</v>
          </cell>
          <cell r="I47">
            <v>0</v>
          </cell>
          <cell r="J47">
            <v>0</v>
          </cell>
          <cell r="K47">
            <v>0</v>
          </cell>
          <cell r="L47">
            <v>0</v>
          </cell>
          <cell r="M47">
            <v>0</v>
          </cell>
          <cell r="AO47">
            <v>-1</v>
          </cell>
        </row>
        <row r="50">
          <cell r="D50">
            <v>-1</v>
          </cell>
          <cell r="E50">
            <v>1</v>
          </cell>
          <cell r="F50">
            <v>0</v>
          </cell>
          <cell r="G50">
            <v>0</v>
          </cell>
          <cell r="H50">
            <v>-1</v>
          </cell>
          <cell r="I50">
            <v>0</v>
          </cell>
          <cell r="J50">
            <v>0</v>
          </cell>
          <cell r="K50">
            <v>0</v>
          </cell>
          <cell r="L50">
            <v>0</v>
          </cell>
          <cell r="M50">
            <v>0</v>
          </cell>
          <cell r="AO50">
            <v>-1</v>
          </cell>
        </row>
        <row r="57">
          <cell r="D57">
            <v>0</v>
          </cell>
          <cell r="E57">
            <v>0</v>
          </cell>
          <cell r="F57">
            <v>0</v>
          </cell>
          <cell r="G57">
            <v>0</v>
          </cell>
          <cell r="H57">
            <v>0</v>
          </cell>
          <cell r="I57">
            <v>0</v>
          </cell>
          <cell r="J57">
            <v>0</v>
          </cell>
          <cell r="K57">
            <v>0</v>
          </cell>
          <cell r="L57">
            <v>0</v>
          </cell>
          <cell r="M57">
            <v>0</v>
          </cell>
          <cell r="AO57" t="str">
            <v>n.m</v>
          </cell>
        </row>
        <row r="58">
          <cell r="D58">
            <v>-1</v>
          </cell>
          <cell r="E58">
            <v>1</v>
          </cell>
          <cell r="F58">
            <v>-1</v>
          </cell>
          <cell r="G58">
            <v>1</v>
          </cell>
          <cell r="H58">
            <v>-1</v>
          </cell>
          <cell r="I58">
            <v>0</v>
          </cell>
          <cell r="J58">
            <v>0</v>
          </cell>
          <cell r="K58">
            <v>0</v>
          </cell>
          <cell r="L58">
            <v>0</v>
          </cell>
          <cell r="M58">
            <v>0</v>
          </cell>
          <cell r="AO58">
            <v>-1</v>
          </cell>
        </row>
        <row r="59">
          <cell r="D59">
            <v>-2</v>
          </cell>
          <cell r="E59">
            <v>2</v>
          </cell>
          <cell r="F59">
            <v>-1</v>
          </cell>
          <cell r="G59">
            <v>4</v>
          </cell>
          <cell r="H59">
            <v>-2</v>
          </cell>
          <cell r="I59">
            <v>211</v>
          </cell>
          <cell r="J59">
            <v>-211</v>
          </cell>
          <cell r="K59">
            <v>0</v>
          </cell>
          <cell r="L59">
            <v>0</v>
          </cell>
          <cell r="M59">
            <v>211</v>
          </cell>
          <cell r="AO59" t="str">
            <v>n.m.</v>
          </cell>
        </row>
        <row r="67">
          <cell r="D67">
            <v>66155</v>
          </cell>
          <cell r="E67">
            <v>79323</v>
          </cell>
          <cell r="F67">
            <v>48325</v>
          </cell>
          <cell r="G67">
            <v>38308</v>
          </cell>
          <cell r="H67">
            <v>66155</v>
          </cell>
          <cell r="I67">
            <v>33643</v>
          </cell>
          <cell r="J67">
            <v>-33643</v>
          </cell>
          <cell r="K67">
            <v>0</v>
          </cell>
          <cell r="L67">
            <v>0</v>
          </cell>
          <cell r="M67">
            <v>33643</v>
          </cell>
          <cell r="AO67">
            <v>-0.49638524598406231</v>
          </cell>
        </row>
        <row r="71">
          <cell r="B71" t="str">
            <v>Customers Loans net of Repos and IC</v>
          </cell>
          <cell r="D71">
            <v>0</v>
          </cell>
          <cell r="E71">
            <v>0</v>
          </cell>
          <cell r="F71">
            <v>0</v>
          </cell>
          <cell r="G71">
            <v>0</v>
          </cell>
          <cell r="H71">
            <v>0</v>
          </cell>
          <cell r="I71">
            <v>0</v>
          </cell>
          <cell r="J71">
            <v>0</v>
          </cell>
          <cell r="K71">
            <v>0</v>
          </cell>
          <cell r="L71">
            <v>0</v>
          </cell>
          <cell r="M71">
            <v>0</v>
          </cell>
        </row>
        <row r="74">
          <cell r="B74" t="str">
            <v>Customer Depos (excl. Repos and IC)</v>
          </cell>
          <cell r="D74">
            <v>0</v>
          </cell>
          <cell r="E74">
            <v>0</v>
          </cell>
          <cell r="F74">
            <v>0</v>
          </cell>
          <cell r="G74">
            <v>0</v>
          </cell>
          <cell r="H74">
            <v>0</v>
          </cell>
          <cell r="I74">
            <v>0</v>
          </cell>
          <cell r="J74">
            <v>0</v>
          </cell>
          <cell r="K74">
            <v>0</v>
          </cell>
          <cell r="L74">
            <v>0</v>
          </cell>
          <cell r="M74">
            <v>0</v>
          </cell>
        </row>
        <row r="78">
          <cell r="D78">
            <v>25430874</v>
          </cell>
          <cell r="E78">
            <v>25001088.5</v>
          </cell>
          <cell r="F78">
            <v>25648940.5</v>
          </cell>
          <cell r="G78">
            <v>25336195</v>
          </cell>
          <cell r="H78">
            <v>25430874</v>
          </cell>
          <cell r="I78">
            <v>26319439</v>
          </cell>
          <cell r="J78">
            <v>0</v>
          </cell>
          <cell r="K78">
            <v>0</v>
          </cell>
          <cell r="L78">
            <v>0</v>
          </cell>
          <cell r="M78">
            <v>26319439</v>
          </cell>
        </row>
        <row r="81">
          <cell r="D81">
            <v>0.5</v>
          </cell>
          <cell r="E81">
            <v>0.5</v>
          </cell>
          <cell r="F81">
            <v>0</v>
          </cell>
          <cell r="G81">
            <v>0</v>
          </cell>
          <cell r="H81">
            <v>0.5</v>
          </cell>
          <cell r="I81">
            <v>0</v>
          </cell>
          <cell r="J81">
            <v>0</v>
          </cell>
          <cell r="K81">
            <v>0</v>
          </cell>
          <cell r="L81">
            <v>0</v>
          </cell>
          <cell r="M81">
            <v>0</v>
          </cell>
        </row>
        <row r="99">
          <cell r="D99">
            <v>0</v>
          </cell>
          <cell r="E99">
            <v>0</v>
          </cell>
          <cell r="F99">
            <v>0</v>
          </cell>
          <cell r="G99">
            <v>0</v>
          </cell>
          <cell r="H99">
            <v>0</v>
          </cell>
          <cell r="I99">
            <v>0</v>
          </cell>
          <cell r="J99">
            <v>0</v>
          </cell>
          <cell r="K99">
            <v>0</v>
          </cell>
          <cell r="L99">
            <v>0</v>
          </cell>
          <cell r="M99">
            <v>0</v>
          </cell>
        </row>
        <row r="101">
          <cell r="B101" t="str">
            <v>ROAC</v>
          </cell>
          <cell r="D101">
            <v>0.20379214499178333</v>
          </cell>
          <cell r="E101">
            <v>0.25089954409206888</v>
          </cell>
          <cell r="F101">
            <v>0.38120122283584373</v>
          </cell>
          <cell r="G101">
            <v>0.14952078497387436</v>
          </cell>
          <cell r="H101">
            <v>0.20379214499178333</v>
          </cell>
          <cell r="I101">
            <v>0.11087225769773018</v>
          </cell>
          <cell r="J101">
            <v>254.63885416678491</v>
          </cell>
          <cell r="K101">
            <v>0</v>
          </cell>
          <cell r="L101">
            <v>0</v>
          </cell>
          <cell r="M101">
            <v>0.11087225769773018</v>
          </cell>
        </row>
        <row r="125">
          <cell r="H125">
            <v>0</v>
          </cell>
          <cell r="M125">
            <v>0</v>
          </cell>
        </row>
        <row r="128">
          <cell r="H128">
            <v>815.36587631099997</v>
          </cell>
          <cell r="M128">
            <v>213.79448392399999</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1">
          <cell r="D11">
            <v>2656116</v>
          </cell>
          <cell r="E11">
            <v>2711581</v>
          </cell>
          <cell r="F11">
            <v>2639291</v>
          </cell>
          <cell r="G11">
            <v>2474778</v>
          </cell>
          <cell r="H11">
            <v>2656116</v>
          </cell>
          <cell r="I11">
            <v>2583911</v>
          </cell>
          <cell r="J11">
            <v>-2583911</v>
          </cell>
          <cell r="K11">
            <v>0</v>
          </cell>
          <cell r="L11">
            <v>0</v>
          </cell>
          <cell r="M11">
            <v>2583911</v>
          </cell>
        </row>
        <row r="15">
          <cell r="D15">
            <v>211749</v>
          </cell>
          <cell r="E15">
            <v>294872</v>
          </cell>
          <cell r="F15">
            <v>189110</v>
          </cell>
          <cell r="G15">
            <v>147861</v>
          </cell>
          <cell r="H15">
            <v>211749</v>
          </cell>
          <cell r="I15">
            <v>170104</v>
          </cell>
          <cell r="J15">
            <v>-170104</v>
          </cell>
          <cell r="K15">
            <v>0</v>
          </cell>
          <cell r="L15">
            <v>0</v>
          </cell>
          <cell r="M15">
            <v>170104</v>
          </cell>
        </row>
        <row r="20">
          <cell r="D20">
            <v>1418090</v>
          </cell>
          <cell r="E20">
            <v>1412214</v>
          </cell>
          <cell r="F20">
            <v>1348685</v>
          </cell>
          <cell r="G20">
            <v>1344147</v>
          </cell>
          <cell r="H20">
            <v>1418090</v>
          </cell>
          <cell r="I20">
            <v>1497413</v>
          </cell>
          <cell r="J20">
            <v>-1497413</v>
          </cell>
          <cell r="K20">
            <v>0</v>
          </cell>
          <cell r="L20">
            <v>0</v>
          </cell>
          <cell r="M20">
            <v>1497413</v>
          </cell>
        </row>
        <row r="21">
          <cell r="D21">
            <v>317606</v>
          </cell>
          <cell r="E21">
            <v>858802</v>
          </cell>
          <cell r="F21">
            <v>476651</v>
          </cell>
          <cell r="G21">
            <v>431411</v>
          </cell>
          <cell r="H21">
            <v>317606</v>
          </cell>
          <cell r="I21">
            <v>585881</v>
          </cell>
          <cell r="J21">
            <v>-585881</v>
          </cell>
          <cell r="K21">
            <v>0</v>
          </cell>
          <cell r="L21">
            <v>0</v>
          </cell>
          <cell r="M21">
            <v>585881</v>
          </cell>
        </row>
        <row r="26">
          <cell r="D26">
            <v>81886</v>
          </cell>
          <cell r="E26">
            <v>51286</v>
          </cell>
          <cell r="F26">
            <v>56441</v>
          </cell>
          <cell r="G26">
            <v>-44256</v>
          </cell>
          <cell r="H26">
            <v>81886</v>
          </cell>
          <cell r="I26">
            <v>39072</v>
          </cell>
          <cell r="J26">
            <v>-39072</v>
          </cell>
          <cell r="K26">
            <v>0</v>
          </cell>
          <cell r="L26">
            <v>0</v>
          </cell>
          <cell r="M26">
            <v>39072</v>
          </cell>
        </row>
        <row r="27">
          <cell r="D27">
            <v>4685447</v>
          </cell>
          <cell r="E27">
            <v>5328755</v>
          </cell>
          <cell r="F27">
            <v>4710178</v>
          </cell>
          <cell r="G27">
            <v>4353941</v>
          </cell>
          <cell r="H27">
            <v>4685447</v>
          </cell>
          <cell r="I27">
            <v>4876381</v>
          </cell>
          <cell r="J27">
            <v>-4876381</v>
          </cell>
          <cell r="K27">
            <v>0</v>
          </cell>
          <cell r="L27">
            <v>0</v>
          </cell>
          <cell r="M27">
            <v>4876381</v>
          </cell>
        </row>
        <row r="29">
          <cell r="D29">
            <v>-1817326</v>
          </cell>
          <cell r="E29">
            <v>-1825578</v>
          </cell>
          <cell r="F29">
            <v>-1779541</v>
          </cell>
          <cell r="G29">
            <v>-1654671</v>
          </cell>
          <cell r="H29">
            <v>-1817326</v>
          </cell>
          <cell r="I29">
            <v>-1744475</v>
          </cell>
          <cell r="J29">
            <v>1744475</v>
          </cell>
          <cell r="K29">
            <v>0</v>
          </cell>
          <cell r="L29">
            <v>0</v>
          </cell>
          <cell r="M29">
            <v>-1744475</v>
          </cell>
        </row>
        <row r="31">
          <cell r="D31">
            <v>-1068519</v>
          </cell>
          <cell r="E31">
            <v>-1080970</v>
          </cell>
          <cell r="F31">
            <v>-1071934</v>
          </cell>
          <cell r="G31">
            <v>-1498536</v>
          </cell>
          <cell r="H31">
            <v>-1068519</v>
          </cell>
          <cell r="I31">
            <v>-1078680</v>
          </cell>
          <cell r="J31">
            <v>1078680</v>
          </cell>
          <cell r="K31">
            <v>0</v>
          </cell>
          <cell r="L31">
            <v>0</v>
          </cell>
          <cell r="M31">
            <v>-1078680</v>
          </cell>
        </row>
        <row r="32">
          <cell r="D32">
            <v>158408</v>
          </cell>
          <cell r="E32">
            <v>151294</v>
          </cell>
          <cell r="F32">
            <v>163976</v>
          </cell>
          <cell r="G32">
            <v>175295</v>
          </cell>
          <cell r="H32">
            <v>158408</v>
          </cell>
          <cell r="I32">
            <v>161652</v>
          </cell>
          <cell r="J32">
            <v>-161652</v>
          </cell>
          <cell r="K32">
            <v>0</v>
          </cell>
          <cell r="L32">
            <v>0</v>
          </cell>
          <cell r="M32">
            <v>161652</v>
          </cell>
        </row>
        <row r="33">
          <cell r="D33">
            <v>-214191</v>
          </cell>
          <cell r="E33">
            <v>-218158</v>
          </cell>
          <cell r="F33">
            <v>-228169</v>
          </cell>
          <cell r="G33">
            <v>-535927</v>
          </cell>
          <cell r="H33">
            <v>-214191</v>
          </cell>
          <cell r="I33">
            <v>-193493</v>
          </cell>
          <cell r="J33">
            <v>193493</v>
          </cell>
          <cell r="K33">
            <v>0</v>
          </cell>
          <cell r="L33">
            <v>0</v>
          </cell>
          <cell r="M33">
            <v>-193493</v>
          </cell>
        </row>
        <row r="34">
          <cell r="D34">
            <v>8140</v>
          </cell>
          <cell r="E34">
            <v>11687</v>
          </cell>
          <cell r="F34">
            <v>12185</v>
          </cell>
          <cell r="G34">
            <v>9560</v>
          </cell>
          <cell r="H34">
            <v>8140</v>
          </cell>
          <cell r="I34">
            <v>11580</v>
          </cell>
          <cell r="J34">
            <v>-11580</v>
          </cell>
          <cell r="K34">
            <v>0</v>
          </cell>
          <cell r="L34">
            <v>0</v>
          </cell>
          <cell r="M34">
            <v>11580</v>
          </cell>
        </row>
        <row r="38">
          <cell r="D38">
            <v>-2933488</v>
          </cell>
          <cell r="E38">
            <v>-2961725</v>
          </cell>
          <cell r="F38">
            <v>-2903483</v>
          </cell>
          <cell r="G38">
            <v>-3504279</v>
          </cell>
          <cell r="H38">
            <v>-2933488</v>
          </cell>
          <cell r="I38">
            <v>-2843416</v>
          </cell>
          <cell r="J38">
            <v>2843416</v>
          </cell>
          <cell r="K38">
            <v>0</v>
          </cell>
          <cell r="L38">
            <v>0</v>
          </cell>
          <cell r="M38">
            <v>-2843416</v>
          </cell>
        </row>
        <row r="39">
          <cell r="D39">
            <v>1751959</v>
          </cell>
          <cell r="E39">
            <v>2367030</v>
          </cell>
          <cell r="F39">
            <v>1806695</v>
          </cell>
          <cell r="G39">
            <v>849662</v>
          </cell>
          <cell r="H39">
            <v>1751959</v>
          </cell>
          <cell r="I39">
            <v>2032965</v>
          </cell>
          <cell r="J39">
            <v>-2032965</v>
          </cell>
          <cell r="K39">
            <v>0</v>
          </cell>
          <cell r="L39">
            <v>0</v>
          </cell>
          <cell r="M39">
            <v>2032965</v>
          </cell>
        </row>
        <row r="40">
          <cell r="D40">
            <v>-417335</v>
          </cell>
          <cell r="E40">
            <v>-482313</v>
          </cell>
          <cell r="F40">
            <v>-432088</v>
          </cell>
          <cell r="G40">
            <v>-2027368</v>
          </cell>
          <cell r="H40">
            <v>-417335</v>
          </cell>
          <cell r="I40">
            <v>-469706</v>
          </cell>
          <cell r="J40">
            <v>469706</v>
          </cell>
          <cell r="K40">
            <v>0</v>
          </cell>
          <cell r="L40">
            <v>0</v>
          </cell>
          <cell r="M40">
            <v>-469706</v>
          </cell>
        </row>
        <row r="46">
          <cell r="D46">
            <v>1334624</v>
          </cell>
          <cell r="E46">
            <v>1884717</v>
          </cell>
          <cell r="F46">
            <v>1374607</v>
          </cell>
          <cell r="G46">
            <v>-1177706</v>
          </cell>
          <cell r="H46">
            <v>1334624</v>
          </cell>
          <cell r="I46">
            <v>1563259</v>
          </cell>
          <cell r="J46">
            <v>-1563259</v>
          </cell>
          <cell r="K46">
            <v>0</v>
          </cell>
          <cell r="L46">
            <v>0</v>
          </cell>
          <cell r="M46">
            <v>1563259</v>
          </cell>
        </row>
        <row r="47">
          <cell r="D47">
            <v>-354268</v>
          </cell>
          <cell r="E47">
            <v>-462785</v>
          </cell>
          <cell r="F47">
            <v>-239315</v>
          </cell>
          <cell r="G47">
            <v>-936354</v>
          </cell>
          <cell r="H47">
            <v>-354268</v>
          </cell>
          <cell r="I47">
            <v>-438474</v>
          </cell>
          <cell r="J47">
            <v>438474</v>
          </cell>
          <cell r="K47">
            <v>0</v>
          </cell>
          <cell r="L47">
            <v>0</v>
          </cell>
          <cell r="M47">
            <v>-438474</v>
          </cell>
        </row>
        <row r="50">
          <cell r="D50">
            <v>-333770</v>
          </cell>
          <cell r="E50">
            <v>-252405</v>
          </cell>
          <cell r="F50">
            <v>-171518</v>
          </cell>
          <cell r="G50">
            <v>-267842</v>
          </cell>
          <cell r="H50">
            <v>-333770</v>
          </cell>
          <cell r="I50">
            <v>-411819</v>
          </cell>
          <cell r="J50">
            <v>411819</v>
          </cell>
          <cell r="K50">
            <v>0</v>
          </cell>
          <cell r="L50">
            <v>0</v>
          </cell>
          <cell r="M50">
            <v>-411819</v>
          </cell>
        </row>
        <row r="57">
          <cell r="D57">
            <v>-250682</v>
          </cell>
          <cell r="E57">
            <v>-80341</v>
          </cell>
          <cell r="F57">
            <v>-26395</v>
          </cell>
          <cell r="G57">
            <v>-1757868</v>
          </cell>
          <cell r="H57">
            <v>-250682</v>
          </cell>
          <cell r="I57">
            <v>-4658</v>
          </cell>
          <cell r="J57">
            <v>4658</v>
          </cell>
          <cell r="K57">
            <v>0</v>
          </cell>
          <cell r="L57">
            <v>0</v>
          </cell>
          <cell r="M57">
            <v>-4658</v>
          </cell>
        </row>
        <row r="58">
          <cell r="D58">
            <v>-14843</v>
          </cell>
          <cell r="E58">
            <v>6713</v>
          </cell>
          <cell r="F58">
            <v>-7360</v>
          </cell>
          <cell r="G58">
            <v>-884797</v>
          </cell>
          <cell r="H58">
            <v>-14843</v>
          </cell>
          <cell r="I58">
            <v>24081</v>
          </cell>
          <cell r="J58">
            <v>-24081</v>
          </cell>
          <cell r="K58">
            <v>0</v>
          </cell>
          <cell r="L58">
            <v>0</v>
          </cell>
          <cell r="M58">
            <v>24081</v>
          </cell>
        </row>
        <row r="59">
          <cell r="D59">
            <v>714831</v>
          </cell>
          <cell r="E59">
            <v>1348304</v>
          </cell>
          <cell r="F59">
            <v>1101537</v>
          </cell>
          <cell r="G59">
            <v>-4756725</v>
          </cell>
          <cell r="H59">
            <v>714831</v>
          </cell>
          <cell r="I59">
            <v>1144208</v>
          </cell>
          <cell r="J59">
            <v>-1144208</v>
          </cell>
          <cell r="K59">
            <v>0</v>
          </cell>
          <cell r="L59">
            <v>0</v>
          </cell>
          <cell r="M59">
            <v>1144208</v>
          </cell>
        </row>
        <row r="60">
          <cell r="D60">
            <v>-324655</v>
          </cell>
          <cell r="E60">
            <v>-348280</v>
          </cell>
          <cell r="F60">
            <v>-481690</v>
          </cell>
          <cell r="G60">
            <v>431264</v>
          </cell>
          <cell r="H60">
            <v>-324655</v>
          </cell>
          <cell r="I60">
            <v>-317028</v>
          </cell>
          <cell r="J60">
            <v>317028</v>
          </cell>
          <cell r="K60">
            <v>0</v>
          </cell>
          <cell r="L60">
            <v>0</v>
          </cell>
          <cell r="M60">
            <v>-317028</v>
          </cell>
        </row>
        <row r="61">
          <cell r="D61">
            <v>398457</v>
          </cell>
          <cell r="E61">
            <v>379471</v>
          </cell>
          <cell r="F61">
            <v>377584</v>
          </cell>
          <cell r="G61">
            <v>-525401</v>
          </cell>
          <cell r="H61">
            <v>398457</v>
          </cell>
          <cell r="I61">
            <v>376393</v>
          </cell>
          <cell r="J61">
            <v>-376393</v>
          </cell>
          <cell r="K61">
            <v>0</v>
          </cell>
          <cell r="L61">
            <v>0</v>
          </cell>
          <cell r="M61">
            <v>376393</v>
          </cell>
        </row>
        <row r="62">
          <cell r="D62">
            <v>788633</v>
          </cell>
          <cell r="E62">
            <v>1379495</v>
          </cell>
          <cell r="F62">
            <v>997431</v>
          </cell>
          <cell r="G62">
            <v>-4850862</v>
          </cell>
          <cell r="H62">
            <v>788633</v>
          </cell>
          <cell r="I62">
            <v>1203573</v>
          </cell>
          <cell r="J62">
            <v>-1203573</v>
          </cell>
          <cell r="K62">
            <v>0</v>
          </cell>
          <cell r="L62">
            <v>0</v>
          </cell>
          <cell r="M62">
            <v>1203573</v>
          </cell>
        </row>
        <row r="63">
          <cell r="D63">
            <v>-93387</v>
          </cell>
          <cell r="E63">
            <v>-147078</v>
          </cell>
          <cell r="F63">
            <v>-102818</v>
          </cell>
          <cell r="G63">
            <v>-120578</v>
          </cell>
          <cell r="H63">
            <v>-93387</v>
          </cell>
          <cell r="I63">
            <v>-88626</v>
          </cell>
          <cell r="J63">
            <v>88626</v>
          </cell>
          <cell r="K63">
            <v>0</v>
          </cell>
          <cell r="L63">
            <v>0</v>
          </cell>
          <cell r="M63">
            <v>-88626</v>
          </cell>
        </row>
        <row r="64">
          <cell r="D64">
            <v>695246</v>
          </cell>
          <cell r="E64">
            <v>1232417</v>
          </cell>
          <cell r="F64">
            <v>894613</v>
          </cell>
          <cell r="G64">
            <v>-4971440</v>
          </cell>
          <cell r="H64">
            <v>695246</v>
          </cell>
          <cell r="I64">
            <v>1114947</v>
          </cell>
          <cell r="J64">
            <v>-1114947</v>
          </cell>
          <cell r="K64">
            <v>0</v>
          </cell>
          <cell r="L64">
            <v>0</v>
          </cell>
          <cell r="M64">
            <v>1114947</v>
          </cell>
        </row>
        <row r="65">
          <cell r="D65">
            <v>-976</v>
          </cell>
          <cell r="E65">
            <v>-986</v>
          </cell>
          <cell r="F65">
            <v>-988</v>
          </cell>
          <cell r="G65">
            <v>-2191</v>
          </cell>
          <cell r="H65">
            <v>-976</v>
          </cell>
          <cell r="I65">
            <v>-1359</v>
          </cell>
          <cell r="J65">
            <v>1359</v>
          </cell>
          <cell r="K65">
            <v>0</v>
          </cell>
          <cell r="L65">
            <v>0</v>
          </cell>
          <cell r="M65">
            <v>-1359</v>
          </cell>
        </row>
        <row r="66">
          <cell r="D66">
            <v>0</v>
          </cell>
          <cell r="E66">
            <v>0</v>
          </cell>
          <cell r="F66">
            <v>0</v>
          </cell>
          <cell r="G66">
            <v>-260510</v>
          </cell>
          <cell r="H66">
            <v>0</v>
          </cell>
          <cell r="I66">
            <v>0</v>
          </cell>
          <cell r="J66">
            <v>0</v>
          </cell>
          <cell r="K66">
            <v>0</v>
          </cell>
          <cell r="L66">
            <v>0</v>
          </cell>
          <cell r="M66">
            <v>0</v>
          </cell>
        </row>
        <row r="67">
          <cell r="D67">
            <v>694270</v>
          </cell>
          <cell r="E67">
            <v>1231431</v>
          </cell>
          <cell r="F67">
            <v>893625</v>
          </cell>
          <cell r="G67">
            <v>-5234141</v>
          </cell>
          <cell r="H67">
            <v>694270</v>
          </cell>
          <cell r="I67">
            <v>1113588</v>
          </cell>
          <cell r="J67">
            <v>-1113588</v>
          </cell>
          <cell r="K67">
            <v>0</v>
          </cell>
          <cell r="L67">
            <v>0</v>
          </cell>
          <cell r="M67">
            <v>1113588</v>
          </cell>
        </row>
        <row r="71">
          <cell r="B71" t="str">
            <v>Customers Loans net of Repos and IC</v>
          </cell>
          <cell r="D71">
            <v>387914551</v>
          </cell>
          <cell r="E71">
            <v>397785037</v>
          </cell>
          <cell r="F71">
            <v>396655450</v>
          </cell>
          <cell r="G71">
            <v>398906170</v>
          </cell>
          <cell r="H71">
            <v>387914551</v>
          </cell>
          <cell r="I71">
            <v>401029421</v>
          </cell>
          <cell r="J71">
            <v>0</v>
          </cell>
          <cell r="K71">
            <v>0</v>
          </cell>
          <cell r="L71">
            <v>0</v>
          </cell>
          <cell r="M71">
            <v>401029421</v>
          </cell>
        </row>
        <row r="74">
          <cell r="B74" t="str">
            <v>Customer Depos (excl. Repos and IC)</v>
          </cell>
          <cell r="D74">
            <v>378287547</v>
          </cell>
          <cell r="E74">
            <v>379335171</v>
          </cell>
          <cell r="F74">
            <v>385056322</v>
          </cell>
          <cell r="G74">
            <v>395009177</v>
          </cell>
          <cell r="H74">
            <v>378287547</v>
          </cell>
          <cell r="I74">
            <v>390653362</v>
          </cell>
          <cell r="J74">
            <v>0</v>
          </cell>
          <cell r="K74">
            <v>0</v>
          </cell>
          <cell r="L74">
            <v>0</v>
          </cell>
          <cell r="M74">
            <v>390653362</v>
          </cell>
        </row>
        <row r="78">
          <cell r="D78">
            <v>365256399</v>
          </cell>
          <cell r="E78">
            <v>371907901</v>
          </cell>
          <cell r="F78">
            <v>364650019</v>
          </cell>
          <cell r="G78">
            <v>360940180</v>
          </cell>
          <cell r="H78">
            <v>365256399</v>
          </cell>
          <cell r="I78">
            <v>360031601.5</v>
          </cell>
          <cell r="J78">
            <v>0</v>
          </cell>
          <cell r="K78">
            <v>0</v>
          </cell>
          <cell r="L78">
            <v>0</v>
          </cell>
          <cell r="M78">
            <v>360031601.5</v>
          </cell>
        </row>
        <row r="81">
          <cell r="D81">
            <v>99466.168999999005</v>
          </cell>
          <cell r="E81">
            <v>99283.181000002005</v>
          </cell>
          <cell r="F81">
            <v>98650.417999999001</v>
          </cell>
          <cell r="G81">
            <v>97780.423999999999</v>
          </cell>
          <cell r="H81">
            <v>99466.168999999005</v>
          </cell>
          <cell r="I81">
            <v>95912.607000000004</v>
          </cell>
          <cell r="J81">
            <v>0</v>
          </cell>
          <cell r="K81">
            <v>0</v>
          </cell>
          <cell r="L81">
            <v>0</v>
          </cell>
          <cell r="M81">
            <v>95912.607000000004</v>
          </cell>
        </row>
        <row r="99">
          <cell r="D99">
            <v>40.113631773020252</v>
          </cell>
          <cell r="E99">
            <v>45.182601374271457</v>
          </cell>
          <cell r="F99">
            <v>40.441559924593768</v>
          </cell>
          <cell r="G99">
            <v>191.0841935203151</v>
          </cell>
          <cell r="H99">
            <v>40.113631773020252</v>
          </cell>
          <cell r="I99">
            <v>43.707142501932978</v>
          </cell>
          <cell r="J99">
            <v>-86.522470899154825</v>
          </cell>
          <cell r="K99">
            <v>0</v>
          </cell>
          <cell r="L99">
            <v>0</v>
          </cell>
          <cell r="M99">
            <v>43.707142501932978</v>
          </cell>
        </row>
        <row r="101">
          <cell r="B101" t="str">
            <v>ROAC</v>
          </cell>
          <cell r="D101">
            <v>7.142601984963648E-2</v>
          </cell>
          <cell r="E101">
            <v>0.12559657049110581</v>
          </cell>
          <cell r="F101">
            <v>9.2865038316480339E-2</v>
          </cell>
          <cell r="G101">
            <v>-0.65003913678300629</v>
          </cell>
          <cell r="H101">
            <v>7.142601984963648E-2</v>
          </cell>
          <cell r="I101">
            <v>0.10719459483640796</v>
          </cell>
          <cell r="J101">
            <v>11.329348253345376</v>
          </cell>
          <cell r="K101">
            <v>0</v>
          </cell>
          <cell r="L101">
            <v>0</v>
          </cell>
          <cell r="M101">
            <v>0.10719459483640796</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SWE_TFA"/>
      <sheetName val="SWE_TFA (1)"/>
      <sheetName val="SWE_TFA (2)"/>
      <sheetName val="SWE_TFA (3)"/>
      <sheetName val="SWE_TFA (4)"/>
      <sheetName val="SWE_TFA (5)"/>
      <sheetName val="SWE_TFA (6)"/>
      <sheetName val="SWE_TFA (7)"/>
      <sheetName val="SWE_TFA (8)"/>
      <sheetName val="SWE_TFA (9)"/>
      <sheetName val="SWE_TFA (10)"/>
      <sheetName val="SWE_TFA (11)"/>
      <sheetName val="SWE_TFA (12)"/>
      <sheetName val="QAJNKAEGMGQAHMUKIPEXDELOAUFFJE"/>
    </sheetNames>
    <sheetDataSet>
      <sheetData sheetId="0"/>
      <sheetData sheetId="1"/>
      <sheetData sheetId="2">
        <row r="49">
          <cell r="E49">
            <v>766556544</v>
          </cell>
          <cell r="F49">
            <v>761053243</v>
          </cell>
          <cell r="G49">
            <v>776274903</v>
          </cell>
          <cell r="H49">
            <v>791417837</v>
          </cell>
          <cell r="I49">
            <v>766556544</v>
          </cell>
          <cell r="J49">
            <v>796788653</v>
          </cell>
          <cell r="K49">
            <v>0</v>
          </cell>
          <cell r="L49">
            <v>0</v>
          </cell>
          <cell r="M49">
            <v>0</v>
          </cell>
          <cell r="N49">
            <v>796788653</v>
          </cell>
        </row>
      </sheetData>
      <sheetData sheetId="3">
        <row r="49">
          <cell r="E49">
            <v>188102515</v>
          </cell>
          <cell r="F49">
            <v>189517602</v>
          </cell>
          <cell r="G49">
            <v>195566483</v>
          </cell>
          <cell r="H49">
            <v>197080459</v>
          </cell>
          <cell r="I49">
            <v>188102515</v>
          </cell>
          <cell r="J49">
            <v>203366795</v>
          </cell>
          <cell r="K49">
            <v>0</v>
          </cell>
          <cell r="L49">
            <v>0</v>
          </cell>
          <cell r="M49">
            <v>0</v>
          </cell>
          <cell r="N49">
            <v>203366795</v>
          </cell>
        </row>
      </sheetData>
      <sheetData sheetId="4"/>
      <sheetData sheetId="5"/>
      <sheetData sheetId="6"/>
      <sheetData sheetId="7"/>
      <sheetData sheetId="8"/>
      <sheetData sheetId="9">
        <row r="49">
          <cell r="E49">
            <v>212670112</v>
          </cell>
          <cell r="F49">
            <v>203943607</v>
          </cell>
          <cell r="G49">
            <v>206971878</v>
          </cell>
          <cell r="H49">
            <v>211405911</v>
          </cell>
          <cell r="I49">
            <v>212670112</v>
          </cell>
          <cell r="J49">
            <v>212918958</v>
          </cell>
          <cell r="K49">
            <v>0</v>
          </cell>
          <cell r="L49">
            <v>0</v>
          </cell>
          <cell r="M49">
            <v>0</v>
          </cell>
          <cell r="N49">
            <v>212918958</v>
          </cell>
        </row>
      </sheetData>
      <sheetData sheetId="10"/>
      <sheetData sheetId="11"/>
      <sheetData sheetId="12"/>
      <sheetData sheetId="13"/>
      <sheetData sheetId="14">
        <row r="49">
          <cell r="E49">
            <v>365783917</v>
          </cell>
          <cell r="F49">
            <v>367592034</v>
          </cell>
          <cell r="G49">
            <v>373736542</v>
          </cell>
          <cell r="H49">
            <v>382931467</v>
          </cell>
          <cell r="I49">
            <v>365783917</v>
          </cell>
          <cell r="J49">
            <v>380502900</v>
          </cell>
          <cell r="K49">
            <v>0</v>
          </cell>
          <cell r="L49">
            <v>0</v>
          </cell>
          <cell r="M49">
            <v>0</v>
          </cell>
          <cell r="N49">
            <v>380502900</v>
          </cell>
        </row>
      </sheetData>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SWE_13_P&amp;L_M_"/>
      <sheetName val="SWE_13_P&amp;L_M_ (1)"/>
      <sheetName val="SWE_13_P&amp;L_M_ (2)"/>
      <sheetName val="SWE_13_P&amp;L_M_ (3)"/>
      <sheetName val="SWE_13_P&amp;L_M_ (4)"/>
      <sheetName val="SWE_13_P&amp;L_M_ (5)"/>
      <sheetName val="SWE_13_P&amp;L_M_ (6)"/>
      <sheetName val="SWE_13_P&amp;L_M_ (7)"/>
      <sheetName val="SWE_13_P&amp;L_M_ (8)"/>
      <sheetName val="SWE_13_P&amp;L_M_ (9)"/>
      <sheetName val="SWE_13_P&amp;L_M_ (10)"/>
      <sheetName val="SWE_13_P&amp;L_M_ (11)"/>
      <sheetName val="SWE_13_P&amp;L_M_ (12)"/>
      <sheetName val="SWE_13_P&amp;L_M_ (13)"/>
      <sheetName val="SWE_13_P&amp;L_M_ (14)"/>
      <sheetName val="SWE_13_P&amp;L_M_ (15)"/>
      <sheetName val="SWE_13_P&amp;L_M_ (16)"/>
      <sheetName val="SWE_13_P&amp;L_M_ (17)"/>
      <sheetName val="SWE_13_P&amp;L_M_ (18)"/>
      <sheetName val="SWE_13_P&amp;L_M_ (19)"/>
      <sheetName val="SWE_13_P&amp;L_M_ (20)"/>
      <sheetName val="SWE_13_P&amp;L_M_ (21)"/>
      <sheetName val="SWE_13_P&amp;L_M_ (22)"/>
      <sheetName val="SWE_13_P&amp;L_M_ (23)"/>
      <sheetName val="SWE_13_P&amp;L_M_ (24)"/>
      <sheetName val="SWE_13_P&amp;L_M_ (25)"/>
      <sheetName val="SWE_13_P&amp;L_M_ (26)"/>
      <sheetName val="SWE_13_P&amp;L_M_ (27)"/>
      <sheetName val="SWE_13_P&amp;L_M_ (28)"/>
      <sheetName val="SWE_13_P&amp;L_M_ (29)"/>
      <sheetName val="SWE_13_P&amp;L_M_ (30)"/>
      <sheetName val="SWE_13_P&amp;L_M_ (31)"/>
      <sheetName val="SWE_13_P&amp;L_M_ (32)"/>
      <sheetName val="SWE_13_P&amp;L_M_ (33)"/>
      <sheetName val="SWE_13_P&amp;L_M_ (34)"/>
      <sheetName val="SWE_13_P&amp;L_M_ (35)"/>
      <sheetName val="SWE_13_P&amp;L_M_ (36)"/>
      <sheetName val="SWE_13_P&amp;L_M_ (37)"/>
      <sheetName val="SWE_13_P&amp;L_M_ (38)"/>
      <sheetName val="SWE_13_P&amp;L_M_ (39)"/>
      <sheetName val="SWE_13_P&amp;L_M_ (40)"/>
      <sheetName val="SWE_13_P&amp;L_M_ (41)"/>
      <sheetName val="SWE_13_P&amp;L_M_ (42)"/>
      <sheetName val="SWE_13_P&amp;L_M_ (43)"/>
      <sheetName val="SWE_13_P&amp;L_M_ (44)"/>
      <sheetName val="SWE_13_P&amp;L_M_ (45)"/>
      <sheetName val="SWE_13_P&amp;L_M_ (46)"/>
      <sheetName val="SWE_13_P&amp;L_M_ (47)"/>
      <sheetName val="SWE_13_P&amp;L_M_ (48)"/>
      <sheetName val="SWE_13_P&amp;L_M_ (49)"/>
      <sheetName val="SWE_CB_13_P&amp;L_M"/>
      <sheetName val="SWE_CB_13_P&amp;L_M (1)"/>
      <sheetName val="SWE_CB_13_P&amp;L_M (2)"/>
      <sheetName val="SWE_CB_13_P&amp;L_M (3)"/>
      <sheetName val="SWE_CB_13_P&amp;L_M (4)"/>
      <sheetName val="SWE_CB_13_P&amp;L_M (5)"/>
      <sheetName val="SWE_CB_13_P&amp;L_M (6)"/>
      <sheetName val="SWE_CB_13_P&amp;L_M (7)"/>
      <sheetName val="SWE_CB_13_P&amp;L_M (8)"/>
      <sheetName val="SWE_CB_13_P&amp;L_M (9)"/>
      <sheetName val="SWE_CB_13_P&amp;L_M (10)"/>
      <sheetName val="SWE_CB_13_P&amp;L_M (11)"/>
      <sheetName val="SWE_CB_13_P&amp;L_M (12)"/>
      <sheetName val="SWE_CB_13_P&amp;L_M (13)"/>
      <sheetName val="SWE_CB_13_P&amp;L_M (14)"/>
      <sheetName val="SWE_CB_13_P&amp;L_M (15)"/>
      <sheetName val="SWE_CB_13_P&amp;L_M (16)"/>
      <sheetName val="SWE_CB_13_P&amp;L_M (17)"/>
      <sheetName val="SWE_CB_13_P&amp;L_M (18)"/>
      <sheetName val="SWE_CB_13_P&amp;L_M (19)"/>
      <sheetName val="SWE_CB_13_P&amp;L_M (20)"/>
      <sheetName val="SWE_CB_13_P&amp;L_M (21)"/>
      <sheetName val="SWE_CB_13_P&amp;L_M (22)"/>
      <sheetName val="SWE_CB_13_P&amp;L_M (23)"/>
      <sheetName val="SWE_CB_13_P&amp;L_M (24)"/>
      <sheetName val="SWE_CB_13_P&amp;L_M (25)"/>
      <sheetName val="SWE_CB_13_P&amp;L_M (26)"/>
      <sheetName val="SWE_CB_13_P&amp;L_M (27)"/>
      <sheetName val="SWE_CB_13_P&amp;L_M (28)"/>
      <sheetName val="SWE_CB_13_P&amp;L_M (29)"/>
      <sheetName val="SWE_CB_13_P&amp;L_M (30)"/>
      <sheetName val="SWE_CB_13_P&amp;L_M (31)"/>
      <sheetName val="SWE_CB_13_P&amp;L_M (32)"/>
      <sheetName val="SWE_CB_13_P&amp;L_M (33)"/>
      <sheetName val="SWE_CB_13_P&amp;L_M (34)"/>
      <sheetName val="SWE_CB_13_P&amp;L_M (35)"/>
      <sheetName val="SWE_CB_13_P&amp;L_M (36)"/>
      <sheetName val="SWE_CB_13_P&amp;L_M (37)"/>
      <sheetName val="SWE_CB_13_P&amp;L_M (38)"/>
      <sheetName val="SWE_CB_13_P&amp;L_M (39)"/>
      <sheetName val="SWE_CB_13_P&amp;L_M (40)"/>
      <sheetName val="SWE_CB_13_P&amp;L_M (41)"/>
      <sheetName val="SWE_CB_13_P&amp;L_M (42)"/>
      <sheetName val="SWE_CB_13_P&amp;L_M (43)"/>
      <sheetName val="SWE_CB_13_P&amp;L_M (44)"/>
      <sheetName val="SWE_CB_13_P&amp;L_M (45)"/>
      <sheetName val="SWE_CB_13_P&amp;L_M (46)"/>
      <sheetName val="SWE_CB_13_P&amp;L_M (47)"/>
      <sheetName val="SWE_CB_13_P&amp;L_M (48)"/>
      <sheetName val="SWE_CB_13_P&amp;L_M (49)"/>
      <sheetName val="SWE_DIV_13_P&amp;L_"/>
      <sheetName val="SWE_DIV_13_P&amp;L_ (1)"/>
      <sheetName val="SWE_DIV_13_P&amp;L_ (2)"/>
      <sheetName val="SWE_DIV_13_P&amp;L_ (3)"/>
      <sheetName val="SWE_DIV_13_P&amp;L_ (4)"/>
      <sheetName val="SWE_DIV_13_P&amp;L_ (5)"/>
      <sheetName val="SWE_DIV_13_P&amp;L_ (6)"/>
      <sheetName val="SWE_DIV_13_P&amp;L_ (7)"/>
      <sheetName val="SWE_DIV_13_P&amp;L_ (8)"/>
      <sheetName val="SWE_DIV_13_P&amp;L_ (9)"/>
      <sheetName val="SWE_DIV_13_P&amp;L_ (10)"/>
      <sheetName val="SWE_DIV_13_P&amp;L_ (11)"/>
      <sheetName val="SWE_DIV_13_P&amp;L_ (12)"/>
      <sheetName val="SWE_DIV_13_P&amp;L_ (13)"/>
      <sheetName val="SWE_DIV_13_P&amp;L_ (14)"/>
      <sheetName val="SWE_DIV_13_P&amp;L_ (15)"/>
      <sheetName val="SWE_DIV_13_P&amp;L_ (16)"/>
      <sheetName val="SWE_DIV_13_P&amp;L_ (17)"/>
      <sheetName val="SWE_DIV_13_P&amp;L_ (18)"/>
      <sheetName val="SWE_DIV_13_P&amp;L_ (19)"/>
      <sheetName val="SWE_DIV_13_P&amp;L_ (20)"/>
      <sheetName val="SWE_DIV_13_P&amp;L_ (21)"/>
      <sheetName val="SWE_DIV_13_P&amp;L_ (22)"/>
      <sheetName val="SWE_DIV_13_P&amp;L_ (23)"/>
      <sheetName val="SWE_DIV_13_P&amp;L_ (24)"/>
      <sheetName val="SWE_DIV_13_P&amp;L_ (25)"/>
      <sheetName val="SWE_DIV_13_P&amp;L_ (26)"/>
      <sheetName val="SWE_DIV_13_P&amp;L_ (27)"/>
      <sheetName val="SWE_DIV_13_P&amp;L_ (28)"/>
      <sheetName val="SWE_DIV_13_P&amp;L_ (29)"/>
      <sheetName val="SWE_DIV_13_P&amp;L_ (30)"/>
      <sheetName val="SWE_DIV_13_P&amp;L_ (31)"/>
      <sheetName val="SWE_DIV_13_P&amp;L_ (32)"/>
      <sheetName val="SWE_DIV_13_P&amp;L_ (33)"/>
      <sheetName val="SWE_DIV_13_P&amp;L_ (34)"/>
      <sheetName val="SWE_DIV_13_P&amp;L_ (35)"/>
      <sheetName val="SWE_DIV_13_P&amp;L_ (36)"/>
      <sheetName val="SWE_DIV_13_P&amp;L_ (37)"/>
      <sheetName val="SWE_DIV_13_P&amp;L_ (38)"/>
      <sheetName val="SWE_DIV_13_P&amp;L_ (39)"/>
      <sheetName val="SWE_DIV_13_P&amp;L_ (40)"/>
      <sheetName val="SWE_DIV_13_P&amp;L_ (41)"/>
      <sheetName val="SWE_DIV_13_P&amp;L_ (42)"/>
      <sheetName val="SWE_DIV_13_P&amp;L_ (43)"/>
      <sheetName val="SWE_DIV_13_P&amp;L_ (44)"/>
      <sheetName val="SWE_DIV_13_P&amp;L_ (45)"/>
      <sheetName val="SWE_DIV_13_P&amp;L_ (46)"/>
      <sheetName val="SWE_DIV_13_P&amp;L_ (47)"/>
      <sheetName val="SWE_DIV_13_P&amp;L_ (48)"/>
      <sheetName val="SWE_DIV_13_P&amp;L_ (49)"/>
      <sheetName val="SWE_CEE_P&amp;L_M"/>
      <sheetName val="SWE_CEE_P&amp;L_M (1)"/>
      <sheetName val="SWE_CEE_P&amp;L_M (2)"/>
      <sheetName val="SWE_CEE_P&amp;L_M (3)"/>
      <sheetName val="SWE_CEE_P&amp;L_M (4)"/>
      <sheetName val="SWE_CEE_P&amp;L_M (5)"/>
      <sheetName val="SWE_CEE_P&amp;L_M (6)"/>
      <sheetName val="SWE_CEE_P&amp;L_M (7)"/>
      <sheetName val="SWE_CEE_P&amp;L_M (8)"/>
      <sheetName val="SWE_CEE_P&amp;L_M (9)"/>
      <sheetName val="SWE_CEE_P&amp;L_M (10)"/>
      <sheetName val="SWE_CEE_P&amp;L_M (11)"/>
      <sheetName val="SWE_CEE_P&amp;L_M (12)"/>
      <sheetName val="SWE_CEE_P&amp;L_M (13)"/>
      <sheetName val="SWE_CEE_P&amp;L_M (14)"/>
      <sheetName val="SWE_CEE_P&amp;L_M (15)"/>
      <sheetName val="SWE_CEE_P&amp;L_M (16)"/>
      <sheetName val="SWE_CEE_P&amp;L_M (17)"/>
      <sheetName val="SWE_CEE_P&amp;L_M (18)"/>
      <sheetName val="SWE_CEE_P&amp;L_M (19)"/>
      <sheetName val="SWE_CEE_P&amp;L_M (20)"/>
      <sheetName val="SWE_CEE_P&amp;L_M (21)"/>
      <sheetName val="SWE_CEE_P&amp;L_M (22)"/>
      <sheetName val="SWE_CEE_P&amp;L_M (23)"/>
      <sheetName val="SWE_CEE_P&amp;L_M (24)"/>
      <sheetName val="SWE_CEE_P&amp;L_M (25)"/>
      <sheetName val="SWE_CEE_P&amp;L_M (26)"/>
      <sheetName val="SWE_CEE_P&amp;L_M (27)"/>
      <sheetName val="SWE_CEE_P&amp;L_M (28)"/>
      <sheetName val="SWE_CEE_P&amp;L_M (29)"/>
      <sheetName val="SWE_CEE_P&amp;L_M (30)"/>
      <sheetName val="SWE_CEE_P&amp;L_M (31)"/>
      <sheetName val="SWE_CEE_P&amp;L_M (32)"/>
      <sheetName val="SWE_CEE_P&amp;L_M (33)"/>
      <sheetName val="SWE_CEE_P&amp;L_M (34)"/>
      <sheetName val="SWE_CEE_P&amp;L_M (35)"/>
      <sheetName val="SWE_CEE_P&amp;L_M (36)"/>
      <sheetName val="SWE_CEE_P&amp;L_M (37)"/>
      <sheetName val="SWE_CEE_P&amp;L_M (38)"/>
      <sheetName val="SWE_CEE_P&amp;L_M (39)"/>
      <sheetName val="SWE_CEE_P&amp;L_M (40)"/>
      <sheetName val="SWE_CEE_P&amp;L_M (41)"/>
      <sheetName val="SWE_CEE_P&amp;L_M (42)"/>
      <sheetName val="SWE_CEE_P&amp;L_M (43)"/>
      <sheetName val="SWE_CEE_P&amp;L_M (44)"/>
      <sheetName val="SWE_CEE_P&amp;L_M (45)"/>
      <sheetName val="SWE_CEE_P&amp;L_M (46)"/>
      <sheetName val="SWE_CEE_P&amp;L_M (47)"/>
      <sheetName val="SWE_CEE_P&amp;L_M (48)"/>
      <sheetName val="SWE_CEE_P&amp;L_M (49)"/>
      <sheetName val="MDBHOHTFRSKSTUUKNTDXHKPZMFWPSH"/>
    </sheetNames>
    <sheetDataSet>
      <sheetData sheetId="0"/>
      <sheetData sheetId="1"/>
      <sheetData sheetId="2"/>
      <sheetData sheetId="3"/>
      <sheetData sheetId="4"/>
      <sheetData sheetId="5"/>
      <sheetData sheetId="6"/>
      <sheetData sheetId="7"/>
      <sheetData sheetId="8"/>
      <sheetData sheetId="9"/>
      <sheetData sheetId="10"/>
      <sheetData sheetId="11">
        <row r="35">
          <cell r="E35">
            <v>0</v>
          </cell>
          <cell r="F35">
            <v>308</v>
          </cell>
          <cell r="G35">
            <v>144</v>
          </cell>
          <cell r="H35">
            <v>-476</v>
          </cell>
          <cell r="I35">
            <v>0</v>
          </cell>
          <cell r="J35">
            <v>-239</v>
          </cell>
          <cell r="K35">
            <v>239</v>
          </cell>
          <cell r="N35">
            <v>-239</v>
          </cell>
        </row>
        <row r="36">
          <cell r="E36">
            <v>0</v>
          </cell>
          <cell r="F36">
            <v>0</v>
          </cell>
          <cell r="G36">
            <v>0</v>
          </cell>
          <cell r="H36">
            <v>3</v>
          </cell>
          <cell r="I36">
            <v>0</v>
          </cell>
          <cell r="J36">
            <v>211</v>
          </cell>
          <cell r="K36">
            <v>-211</v>
          </cell>
          <cell r="N36">
            <v>211</v>
          </cell>
        </row>
        <row r="54">
          <cell r="E54">
            <v>4685447</v>
          </cell>
          <cell r="F54">
            <v>5328755</v>
          </cell>
          <cell r="G54">
            <v>4710178</v>
          </cell>
          <cell r="H54">
            <v>4353941</v>
          </cell>
          <cell r="I54">
            <v>4685447</v>
          </cell>
          <cell r="J54">
            <v>4876381</v>
          </cell>
          <cell r="K54">
            <v>-4876381</v>
          </cell>
          <cell r="L54">
            <v>0</v>
          </cell>
          <cell r="M54">
            <v>0</v>
          </cell>
          <cell r="N54">
            <v>4876381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5">
          <cell r="E35">
            <v>44445</v>
          </cell>
          <cell r="F35">
            <v>40048</v>
          </cell>
          <cell r="G35">
            <v>58449</v>
          </cell>
          <cell r="H35">
            <v>38043</v>
          </cell>
          <cell r="I35">
            <v>44445</v>
          </cell>
          <cell r="J35">
            <v>65440</v>
          </cell>
          <cell r="K35">
            <v>-65440</v>
          </cell>
          <cell r="N35">
            <v>65440</v>
          </cell>
        </row>
        <row r="36">
          <cell r="E36">
            <v>66155</v>
          </cell>
          <cell r="F36">
            <v>79323</v>
          </cell>
          <cell r="G36">
            <v>48325</v>
          </cell>
          <cell r="H36">
            <v>38308</v>
          </cell>
          <cell r="I36">
            <v>66155</v>
          </cell>
          <cell r="J36">
            <v>33643</v>
          </cell>
          <cell r="K36">
            <v>-33643</v>
          </cell>
          <cell r="N36">
            <v>33643</v>
          </cell>
        </row>
        <row r="54">
          <cell r="E54">
            <v>694270</v>
          </cell>
          <cell r="F54">
            <v>1231431</v>
          </cell>
          <cell r="G54">
            <v>893625</v>
          </cell>
          <cell r="H54">
            <v>-5234141</v>
          </cell>
          <cell r="I54">
            <v>694270</v>
          </cell>
          <cell r="J54">
            <v>1113588</v>
          </cell>
          <cell r="K54">
            <v>-1113588</v>
          </cell>
          <cell r="L54">
            <v>0</v>
          </cell>
          <cell r="M54">
            <v>0</v>
          </cell>
          <cell r="N54">
            <v>1113588</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_rate_old"/>
      <sheetName val="cost_income_old"/>
      <sheetName val="ROAC_old"/>
      <sheetName val="CoR"/>
      <sheetName val="tax_rate"/>
      <sheetName val="cost_income"/>
      <sheetName val="ROAC"/>
      <sheetName val="Coverage Ratio Impaired"/>
      <sheetName val="Coverage Ratio Bad"/>
      <sheetName val="Coverage Ratio UTP"/>
      <sheetName val="Gross NPE Ratio"/>
      <sheetName val="Net NPE Ratio"/>
    </sheetNames>
    <sheetDataSet>
      <sheetData sheetId="0"/>
      <sheetData sheetId="1"/>
      <sheetData sheetId="2"/>
      <sheetData sheetId="3">
        <row r="35">
          <cell r="C35">
            <v>0</v>
          </cell>
          <cell r="D35">
            <v>0</v>
          </cell>
          <cell r="E35">
            <v>0</v>
          </cell>
          <cell r="F35">
            <v>0</v>
          </cell>
          <cell r="G35">
            <v>0</v>
          </cell>
          <cell r="H35">
            <v>0</v>
          </cell>
          <cell r="I35">
            <v>0</v>
          </cell>
          <cell r="J35">
            <v>0</v>
          </cell>
          <cell r="K35">
            <v>0</v>
          </cell>
          <cell r="L35">
            <v>0</v>
          </cell>
        </row>
        <row r="36">
          <cell r="C36">
            <v>0</v>
          </cell>
          <cell r="D36">
            <v>0</v>
          </cell>
          <cell r="E36">
            <v>0</v>
          </cell>
          <cell r="F36">
            <v>0</v>
          </cell>
          <cell r="G36">
            <v>0</v>
          </cell>
          <cell r="H36">
            <v>0</v>
          </cell>
          <cell r="I36">
            <v>0</v>
          </cell>
          <cell r="J36">
            <v>0</v>
          </cell>
          <cell r="K36">
            <v>0</v>
          </cell>
          <cell r="L36">
            <v>0</v>
          </cell>
        </row>
        <row r="54">
          <cell r="C54">
            <v>40.113631773020252</v>
          </cell>
          <cell r="D54">
            <v>45.182601374271457</v>
          </cell>
          <cell r="E54">
            <v>40.441559924593768</v>
          </cell>
          <cell r="F54">
            <v>191.0841935203151</v>
          </cell>
          <cell r="G54">
            <v>40.113631773020252</v>
          </cell>
          <cell r="H54">
            <v>43.707142501932978</v>
          </cell>
          <cell r="I54">
            <v>-86.522470899154825</v>
          </cell>
          <cell r="J54">
            <v>0</v>
          </cell>
          <cell r="K54">
            <v>0</v>
          </cell>
          <cell r="L54">
            <v>43.707142501932978</v>
          </cell>
        </row>
      </sheetData>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SWE_13_VOL_Q"/>
      <sheetName val="SWE_13_VOL_Q (1)"/>
      <sheetName val="SWE_13_VOL_Q (2)"/>
      <sheetName val="SWE_13_VOL_Q (3)"/>
      <sheetName val="SWE_13_VOL_Q (4)"/>
      <sheetName val="SWE_13_VOL_Q (5)"/>
      <sheetName val="SWE_13_VOL_Q (6)"/>
      <sheetName val="SWE_13_VOL_Q (7)"/>
      <sheetName val="SWE_13_VOL_Q (8)"/>
      <sheetName val="SWE_13_VOL_Q (9)"/>
      <sheetName val="SWE_13_VOL_Q (10)"/>
      <sheetName val="SWE_13_VOL_Q (11)"/>
      <sheetName val="SWE_13_VOL_Q (12)"/>
      <sheetName val="SWE_13_VOL_Q (13)"/>
      <sheetName val="SWE_13_VOL_Q (14)"/>
      <sheetName val="SWE_13_VOL_Q (15)"/>
      <sheetName val="SWE_13_VOL_Q (16)"/>
      <sheetName val="SWE_13_VOL_Q (17)"/>
      <sheetName val="SWE_13_VOL_Q (18)"/>
      <sheetName val="SWE_13_VOL_Q (19)"/>
      <sheetName val="SWE_13_VOL_Q (20)"/>
      <sheetName val="SWE_13_VOL_Q (21)"/>
      <sheetName val="SWE_13_VOL_Q (22)"/>
      <sheetName val="SWE_13_VOL_Q (23)"/>
      <sheetName val="SWE_13_VOL_Q (24)"/>
      <sheetName val="SWE_13_VOL_Q (25)"/>
      <sheetName val="SWE_13_VOL_Q (26)"/>
      <sheetName val="SWE_13_VOL_Q (27)"/>
      <sheetName val="SWE_13_VOL_Q (28)"/>
      <sheetName val="SWE_13_VOL_Q (29)"/>
      <sheetName val="SWE_13_VOL_Q (30)"/>
      <sheetName val="SWE_13_VOL_Q (31)"/>
      <sheetName val="SWE_13_VOL_Q (32)"/>
      <sheetName val="SWE_13_VOL_Q (33)"/>
      <sheetName val="SWE_13_VOL_Q (34)"/>
      <sheetName val="SWE_13_VOL_Q (35)"/>
      <sheetName val="SWE_13_VOL_Q (36)"/>
      <sheetName val="SWE_13_VOL_Q (37)"/>
      <sheetName val="SWE_13_VOL_Q (38)"/>
      <sheetName val="SWE_13_VOL_Q (39)"/>
      <sheetName val="SWE_13_VOL_Q (40)"/>
      <sheetName val="SWE_13_VOL_Q (41)"/>
      <sheetName val="SWE_13_VOL_Q (42)"/>
      <sheetName val="SWE_13_VOL_Q (43)"/>
      <sheetName val="SWE_13_VOL_Q (44)"/>
      <sheetName val="SWE_13_VOL_Q (45)"/>
      <sheetName val="SWE_13_VOL_Q (46)"/>
      <sheetName val="SWE_CB_13_VOL_Q"/>
      <sheetName val="SWE_CB_13_VOL_Q (1)"/>
      <sheetName val="SWE_CB_13_VOL_Q (2)"/>
      <sheetName val="SWE_CB_13_VOL_Q (3)"/>
      <sheetName val="SWE_CB_13_VOL_Q (4)"/>
      <sheetName val="SWE_CB_13_VOL_Q (5)"/>
      <sheetName val="SWE_CB_13_VOL_Q (6)"/>
      <sheetName val="SWE_CB_13_VOL_Q (7)"/>
      <sheetName val="SWE_CB_13_VOL_Q (8)"/>
      <sheetName val="SWE_CB_13_VOL_Q (9)"/>
      <sheetName val="SWE_CB_13_VOL_Q (10)"/>
      <sheetName val="SWE_CB_13_VOL_Q (11)"/>
      <sheetName val="SWE_CB_13_VOL_Q (12)"/>
      <sheetName val="SWE_CB_13_VOL_Q (13)"/>
      <sheetName val="SWE_CB_13_VOL_Q (14)"/>
      <sheetName val="SWE_CB_13_VOL_Q (15)"/>
      <sheetName val="SWE_CB_13_VOL_Q (16)"/>
      <sheetName val="SWE_CB_13_VOL_Q (17)"/>
      <sheetName val="SWE_CB_13_VOL_Q (18)"/>
      <sheetName val="SWE_CB_13_VOL_Q (19)"/>
      <sheetName val="SWE_CB_13_VOL_Q (20)"/>
      <sheetName val="SWE_CB_13_VOL_Q (21)"/>
      <sheetName val="SWE_CB_13_VOL_Q (22)"/>
      <sheetName val="SWE_CB_13_VOL_Q (23)"/>
      <sheetName val="SWE_CB_13_VOL_Q (24)"/>
      <sheetName val="SWE_CB_13_VOL_Q (25)"/>
      <sheetName val="SWE_CB_13_VOL_Q (26)"/>
      <sheetName val="SWE_CB_13_VOL_Q (27)"/>
      <sheetName val="SWE_CB_13_VOL_Q (28)"/>
      <sheetName val="SWE_CB_13_VOL_Q (29)"/>
      <sheetName val="SWE_CB_13_VOL_Q (30)"/>
      <sheetName val="SWE_CB_13_VOL_Q (31)"/>
      <sheetName val="SWE_CB_13_VOL_Q (32)"/>
      <sheetName val="SWE_CB_13_VOL_Q (33)"/>
      <sheetName val="SWE_CB_13_VOL_Q (34)"/>
      <sheetName val="SWE_CB_13_VOL_Q (35)"/>
      <sheetName val="SWE_CB_13_VOL_Q (36)"/>
      <sheetName val="SWE_CB_13_VOL_Q (37)"/>
      <sheetName val="SWE_CB_13_VOL_Q (38)"/>
      <sheetName val="SWE_CB_13_VOL_Q (39)"/>
      <sheetName val="SWE_CB_13_VOL_Q (40)"/>
      <sheetName val="SWE_CB_13_VOL_Q (41)"/>
      <sheetName val="SWE_CB_13_VOL_Q (42)"/>
      <sheetName val="SWE_CB_13_VOL_Q (43)"/>
      <sheetName val="SWE_CB_13_VOL_Q (44)"/>
      <sheetName val="SWE_CB_13_VOL_Q (45)"/>
      <sheetName val="SWE_CB_13_VOL_Q (46)"/>
      <sheetName val="SWE_DIV_13_VOL_Q"/>
      <sheetName val="SWE_DIV_13_VOL_Q (1)"/>
      <sheetName val="SWE_DIV_13_VOL_Q (2)"/>
      <sheetName val="SWE_DIV_13_VOL_Q (3)"/>
      <sheetName val="SWE_DIV_13_VOL_Q (4)"/>
      <sheetName val="SWE_DIV_13_VOL_Q (5)"/>
      <sheetName val="SWE_DIV_13_VOL_Q (6)"/>
      <sheetName val="SWE_DIV_13_VOL_Q (7)"/>
      <sheetName val="SWE_DIV_13_VOL_Q (8)"/>
      <sheetName val="SWE_DIV_13_VOL_Q (9)"/>
      <sheetName val="SWE_DIV_13_VOL_Q (10)"/>
      <sheetName val="SWE_DIV_13_VOL_Q (11)"/>
      <sheetName val="SWE_DIV_13_VOL_Q (12)"/>
      <sheetName val="SWE_DIV_13_VOL_Q (13)"/>
      <sheetName val="SWE_DIV_13_VOL_Q (14)"/>
      <sheetName val="SWE_DIV_13_VOL_Q (15)"/>
      <sheetName val="SWE_DIV_13_VOL_Q (16)"/>
      <sheetName val="SWE_DIV_13_VOL_Q (17)"/>
      <sheetName val="SWE_DIV_13_VOL_Q (18)"/>
      <sheetName val="SWE_DIV_13_VOL_Q (19)"/>
      <sheetName val="SWE_DIV_13_VOL_Q (20)"/>
      <sheetName val="SWE_DIV_13_VOL_Q (21)"/>
      <sheetName val="SWE_DIV_13_VOL_Q (22)"/>
      <sheetName val="SWE_DIV_13_VOL_Q (23)"/>
      <sheetName val="SWE_DIV_13_VOL_Q (24)"/>
      <sheetName val="SWE_DIV_13_VOL_Q (25)"/>
      <sheetName val="SWE_DIV_13_VOL_Q (26)"/>
      <sheetName val="SWE_DIV_13_VOL_Q (27)"/>
      <sheetName val="SWE_DIV_13_VOL_Q (28)"/>
      <sheetName val="SWE_DIV_13_VOL_Q (29)"/>
      <sheetName val="SWE_DIV_13_VOL_Q (30)"/>
      <sheetName val="SWE_DIV_13_VOL_Q (31)"/>
      <sheetName val="SWE_DIV_13_VOL_Q (32)"/>
      <sheetName val="SWE_DIV_13_VOL_Q (33)"/>
      <sheetName val="SWE_DIV_13_VOL_Q (34)"/>
      <sheetName val="SWE_DIV_13_VOL_Q (35)"/>
      <sheetName val="SWE_DIV_13_VOL_Q (36)"/>
      <sheetName val="SWE_DIV_13_VOL_Q (37)"/>
      <sheetName val="SWE_DIV_13_VOL_Q (38)"/>
      <sheetName val="SWE_DIV_13_VOL_Q (39)"/>
      <sheetName val="SWE_DIV_13_VOL_Q (40)"/>
      <sheetName val="SWE_DIV_13_VOL_Q (41)"/>
      <sheetName val="SWE_DIV_13_VOL_Q (42)"/>
      <sheetName val="SWE_DIV_13_VOL_Q (43)"/>
      <sheetName val="SWE_DIV_13_VOL_Q (44)"/>
      <sheetName val="SWE_DIV_13_VOL_Q (45)"/>
      <sheetName val="SWE_DIV_13_VOL_Q (46)"/>
      <sheetName val="SWE_CEE_13_VOL_Q"/>
      <sheetName val="SWE_CEE_13_VOL_Q (1)"/>
      <sheetName val="SWE_CEE_13_VOL_Q (2)"/>
      <sheetName val="SWE_CEE_13_VOL_Q (3)"/>
      <sheetName val="SWE_CEE_13_VOL_Q (4)"/>
      <sheetName val="SWE_CEE_13_VOL_Q (5)"/>
      <sheetName val="SWE_CEE_13_VOL_Q (6)"/>
      <sheetName val="SWE_CEE_13_VOL_Q (7)"/>
      <sheetName val="SWE_CEE_13_VOL_Q (8)"/>
      <sheetName val="SWE_CEE_13_VOL_Q (9)"/>
      <sheetName val="SWE_CEE_13_VOL_Q (10)"/>
      <sheetName val="SWE_CEE_13_VOL_Q (11)"/>
      <sheetName val="SWE_CEE_13_VOL_Q (12)"/>
      <sheetName val="SWE_CEE_13_VOL_Q (13)"/>
      <sheetName val="SWE_CEE_13_VOL_Q (14)"/>
      <sheetName val="SWE_CEE_13_VOL_Q (15)"/>
      <sheetName val="SWE_CEE_13_VOL_Q (16)"/>
      <sheetName val="SWE_CEE_13_VOL_Q (17)"/>
      <sheetName val="SWE_CEE_13_VOL_Q (18)"/>
      <sheetName val="SWE_CEE_13_VOL_Q (19)"/>
      <sheetName val="SWE_CEE_13_VOL_Q (20)"/>
      <sheetName val="SWE_CEE_13_VOL_Q (21)"/>
      <sheetName val="SWE_CEE_13_VOL_Q (22)"/>
      <sheetName val="SWE_CEE_13_VOL_Q (23)"/>
      <sheetName val="SWE_CEE_13_VOL_Q (24)"/>
      <sheetName val="SWE_CEE_13_VOL_Q (25)"/>
      <sheetName val="SWE_CEE_13_VOL_Q (26)"/>
      <sheetName val="SWE_CEE_13_VOL_Q (27)"/>
      <sheetName val="SWE_CEE_13_VOL_Q (28)"/>
      <sheetName val="SWE_CEE_13_VOL_Q (29)"/>
      <sheetName val="SWE_CEE_13_VOL_Q (30)"/>
      <sheetName val="SWE_CEE_13_VOL_Q (31)"/>
      <sheetName val="SWE_CEE_13_VOL_Q (32)"/>
      <sheetName val="SWE_CEE_13_VOL_Q (33)"/>
      <sheetName val="SWE_CEE_13_VOL_Q (34)"/>
      <sheetName val="SWE_CEE_13_VOL_Q (35)"/>
      <sheetName val="SWE_CEE_13_VOL_Q (36)"/>
      <sheetName val="SWE_CEE_13_VOL_Q (37)"/>
      <sheetName val="SWE_CEE_13_VOL_Q (38)"/>
      <sheetName val="SWE_CEE_13_VOL_Q (39)"/>
      <sheetName val="SWE_CEE_13_VOL_Q (40)"/>
      <sheetName val="SWE_CEE_13_VOL_Q (41)"/>
      <sheetName val="SWE_CEE_13_VOL_Q (42)"/>
      <sheetName val="SWE_CEE_13_VOL_Q (43)"/>
      <sheetName val="SWE_CEE_13_VOL_Q (44)"/>
      <sheetName val="SWE_CEE_13_VOL_Q (45)"/>
      <sheetName val="SWE_CEE_13_VOL_Q (46)"/>
      <sheetName val="SWE_ONLY_RWA"/>
      <sheetName val="SWE_ONLY_RWA (1)"/>
      <sheetName val="SWE_ONLY_RWA (2)"/>
      <sheetName val="SWE_ONLY_RWA (3)"/>
      <sheetName val="DLOGRAPJZKDVGAJPMYVVGRFXVPOYEL"/>
    </sheetNames>
    <sheetDataSet>
      <sheetData sheetId="0"/>
      <sheetData sheetId="1"/>
      <sheetData sheetId="2">
        <row r="54">
          <cell r="E54">
            <v>422588935</v>
          </cell>
          <cell r="F54">
            <v>431391111</v>
          </cell>
          <cell r="G54">
            <v>423349410</v>
          </cell>
          <cell r="H54">
            <v>425435814</v>
          </cell>
          <cell r="J54">
            <v>434297352</v>
          </cell>
          <cell r="K54">
            <v>0</v>
          </cell>
          <cell r="L54">
            <v>0</v>
          </cell>
          <cell r="M54">
            <v>0</v>
          </cell>
        </row>
      </sheetData>
      <sheetData sheetId="3"/>
      <sheetData sheetId="4"/>
      <sheetData sheetId="5"/>
      <sheetData sheetId="6">
        <row r="35">
          <cell r="E35">
            <v>0</v>
          </cell>
          <cell r="F35">
            <v>0</v>
          </cell>
          <cell r="G35">
            <v>0</v>
          </cell>
          <cell r="H35">
            <v>0</v>
          </cell>
          <cell r="I35">
            <v>0</v>
          </cell>
          <cell r="J35">
            <v>0</v>
          </cell>
          <cell r="K35">
            <v>0</v>
          </cell>
          <cell r="L35">
            <v>0</v>
          </cell>
          <cell r="M35">
            <v>0</v>
          </cell>
          <cell r="N35">
            <v>0</v>
          </cell>
        </row>
        <row r="36">
          <cell r="E36">
            <v>0</v>
          </cell>
          <cell r="F36">
            <v>0</v>
          </cell>
          <cell r="G36">
            <v>0</v>
          </cell>
          <cell r="H36">
            <v>0</v>
          </cell>
          <cell r="I36">
            <v>0</v>
          </cell>
          <cell r="J36">
            <v>0</v>
          </cell>
          <cell r="K36">
            <v>0</v>
          </cell>
          <cell r="L36">
            <v>0</v>
          </cell>
          <cell r="M36">
            <v>0</v>
          </cell>
          <cell r="N36">
            <v>0</v>
          </cell>
        </row>
        <row r="54">
          <cell r="E54">
            <v>386974674</v>
          </cell>
          <cell r="F54">
            <v>396921221</v>
          </cell>
          <cell r="G54">
            <v>396123630</v>
          </cell>
          <cell r="H54">
            <v>386381480</v>
          </cell>
          <cell r="I54">
            <v>386974674</v>
          </cell>
          <cell r="J54">
            <v>388783701</v>
          </cell>
          <cell r="K54">
            <v>0</v>
          </cell>
          <cell r="L54">
            <v>0</v>
          </cell>
          <cell r="M54">
            <v>0</v>
          </cell>
          <cell r="N54">
            <v>388783701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AQ_TREND"/>
      <sheetName val="AQ_TREND (1)"/>
      <sheetName val="AQ_TREND (2)"/>
      <sheetName val="AQ_TREND (3)"/>
      <sheetName val="AQ_TREND (4)"/>
      <sheetName val="AQ_TREND (5)"/>
      <sheetName val="AQ_TREND (6)"/>
      <sheetName val="AQ_TREND (7)"/>
      <sheetName val="AQ_TREND (8)"/>
      <sheetName val="AQ_TREND (9)"/>
      <sheetName val="AQ_TREND (10)"/>
      <sheetName val="AQ_TREND (11)"/>
      <sheetName val="AQ_TREND (12)"/>
      <sheetName val="AQ_TREND (13)"/>
      <sheetName val="AQ_TREND (14)"/>
      <sheetName val="AQ_TREND (15)"/>
      <sheetName val="AQ_TREND (16)"/>
      <sheetName val="AQ_TREND (17)"/>
      <sheetName val="AQ_TREND (18)"/>
      <sheetName val="AQ_TREND (19)"/>
      <sheetName val="AQ_TREND (20)"/>
      <sheetName val="AQ_TREND (21)"/>
      <sheetName val="AQ_TREND (22)"/>
      <sheetName val="AQ_TREND (23)"/>
      <sheetName val="AQ_TREND (24)"/>
      <sheetName val="AQ_TREND (25)"/>
      <sheetName val="AQ_TREND (26)"/>
      <sheetName val="AQ_TREND (27)"/>
      <sheetName val="AQ_TREND (28)"/>
      <sheetName val="AQ_TREND (29)"/>
      <sheetName val="AQ_TREND (30)"/>
      <sheetName val="AQ_TREND (31)"/>
      <sheetName val="AQ_TREND (32)"/>
      <sheetName val="AQ_TREND (33)"/>
      <sheetName val="AQ_TREND (34)"/>
      <sheetName val="AQ_TREND (35)"/>
      <sheetName val="AQ_TREND (36)"/>
      <sheetName val="AQ_TREND (37)"/>
      <sheetName val="AQ_TREND (38)"/>
      <sheetName val="AQ_TREND (39)"/>
      <sheetName val="AQ_TREND (40)"/>
      <sheetName val="AQ_TREND_3"/>
      <sheetName val="AQ_TREND_3 (1)"/>
      <sheetName val="AQ_TREND_3 (2)"/>
      <sheetName val="AQ_TREND_3 (3)"/>
      <sheetName val="AQ_TREND_3 (4)"/>
      <sheetName val="AQ_TREND_3 (5)"/>
      <sheetName val="AQ_TREND_3 (6)"/>
      <sheetName val="AQ_TREND_3 (7)"/>
      <sheetName val="AQ_TREND_3 (8)"/>
      <sheetName val="AQ_TREND_3 (9)"/>
      <sheetName val="AQ_TREND_3 (10)"/>
      <sheetName val="AQ_TREND_3 (11)"/>
      <sheetName val="AQ_TREND_3 (12)"/>
      <sheetName val="AQ_TREND_3 (13)"/>
      <sheetName val="AQ_TREND_3 (14)"/>
      <sheetName val="AQ_TREND_3 (15)"/>
      <sheetName val="AQ_TREND_3 (16)"/>
      <sheetName val="AQ_TREND_3 (17)"/>
      <sheetName val="AQ_TREND_3 (18)"/>
      <sheetName val="AQ_TREND_3 (19)"/>
      <sheetName val="AQ_TREND_3 (20)"/>
      <sheetName val="AQ_TREND_3 (21)"/>
      <sheetName val="AQ_TREND_3 (22)"/>
      <sheetName val="AQ_TREND_3 (23)"/>
      <sheetName val="AQ_TREND_3 (24)"/>
      <sheetName val="AQ_TREND_3 (25)"/>
      <sheetName val="AQ_TREND_3 (26)"/>
      <sheetName val="AQ_TREND_3 (27)"/>
      <sheetName val="AQ_TREND_3 (28)"/>
      <sheetName val="AQ_TREND_3 (29)"/>
      <sheetName val="AQ_TREND_3 (30)"/>
      <sheetName val="AQ_TREND_3 (31)"/>
      <sheetName val="AQ_TREND_3 (32)"/>
      <sheetName val="AQ_TREND_3 (33)"/>
      <sheetName val="AQ_TREND_3 (34)"/>
      <sheetName val="AQ_TREND_3 (35)"/>
      <sheetName val="AQ_TREND_3 (36)"/>
      <sheetName val="AQ_TREND_3 (37)"/>
      <sheetName val="AQ_TREND_3 (38)"/>
      <sheetName val="AQ_TREND_3 (39)"/>
      <sheetName val="AQ_TREND_3 (40)"/>
      <sheetName val="AQ_TREND_3 (41)"/>
      <sheetName val="AQ_TREND_3 (42)"/>
      <sheetName val="AQ_TREND_3 (43)"/>
      <sheetName val="AQ_TREND_3 (44)"/>
      <sheetName val="AQ_TREND_3 (45)"/>
      <sheetName val="AQ_TREND_3 (46)"/>
      <sheetName val="AQ_TREND_3 (47)"/>
      <sheetName val="AQ_TREND_3 (48)"/>
      <sheetName val="AQ_TREND_3 (49)"/>
      <sheetName val="AQ_TREND_3 (50)"/>
      <sheetName val="AQ_TREND_3 (51)"/>
      <sheetName val="AQ_TREND_3 (52)"/>
      <sheetName val="AQ_TREND_3 (53)"/>
      <sheetName val="AQ_TREND_3 (54)"/>
      <sheetName val="AQ_TREND_3 (55)"/>
      <sheetName val="AQ_TREND_3 (56)"/>
      <sheetName val="AQ_TREND_3 (57)"/>
      <sheetName val="AQ_TREND_3 (58)"/>
      <sheetName val="AQ_TREND_3 (59)"/>
      <sheetName val="AQ_TREND_3 (60)"/>
      <sheetName val="AQ_TREND_3 (61)"/>
      <sheetName val="AQ_TREND_3 (62)"/>
      <sheetName val="AQ_TREND_3 (63)"/>
      <sheetName val="AQ_TREND_3 (64)"/>
      <sheetName val="AQ_TREND_3 (65)"/>
      <sheetName val="AQ_TREND_3 (66)"/>
      <sheetName val="AQ_TREND_3 (67)"/>
      <sheetName val="AQ_TREND_3 (68)"/>
      <sheetName val="AQ_TREND_3 (69)"/>
      <sheetName val="AQ_TREND_3 (70)"/>
      <sheetName val="AQ_TREND_3 (71)"/>
      <sheetName val="AQ_TREND_3 (72)"/>
      <sheetName val="AQ_TREND_3 (73)"/>
      <sheetName val="AQ_TREND_3 (74)"/>
      <sheetName val="AQ_TREND_3 (75)"/>
      <sheetName val="AQ_TREND_3 (76)"/>
      <sheetName val="AQ_TREND_3 (77)"/>
      <sheetName val="AQ_TREND_3 (78)"/>
      <sheetName val="AQ_TREND_3 (79)"/>
      <sheetName val="AQ_TREND_3 (80)"/>
      <sheetName val="AQ_TREND_3 (81)"/>
      <sheetName val="AQ_TREND_3 (82)"/>
      <sheetName val="AQ_TREND_3 (83)"/>
      <sheetName val="AQ_TREND_3 (84)"/>
      <sheetName val="AQ_TREND_3 (85)"/>
      <sheetName val="AQ_TREND_3 (86)"/>
      <sheetName val="AQ_TREND_3 (87)"/>
      <sheetName val="AQ_TREND_3 (88)"/>
      <sheetName val="AQ_TREND_3 (89)"/>
      <sheetName val="AQ_TREND_3 (90)"/>
      <sheetName val="AQ_TREND_3 (91)"/>
      <sheetName val="AQ_TREND_3 (92)"/>
      <sheetName val="AQ_TREND_3 (93)"/>
      <sheetName val="AQ_TREND_3 (94)"/>
      <sheetName val="AQ_TREND_3 (95)"/>
      <sheetName val="AQ_TREND_3 (96)"/>
      <sheetName val="AQ_TREND_3 (97)"/>
      <sheetName val="AQ_TREND_3 (98)"/>
      <sheetName val="AQ_TREND_3 (99)"/>
      <sheetName val="AQ_TREND_3 (100)"/>
      <sheetName val="AQ_TREND_3 (101)"/>
      <sheetName val="AQ_TREND_3 (102)"/>
      <sheetName val="AQ_TREND_3 (103)"/>
      <sheetName val="AQ_TREND_3 (104)"/>
      <sheetName val="AQ_TREND_3 (105)"/>
      <sheetName val="AQ_TREND_3 (106)"/>
      <sheetName val="AQ_TREND_3 (107)"/>
      <sheetName val="AQ_TREND_3 (108)"/>
      <sheetName val="AQ_TREND_3 (109)"/>
      <sheetName val="AQ_TREND_3 (110)"/>
      <sheetName val="AQ_TREND_3 (111)"/>
      <sheetName val="ISQPTVVEMZCGBCABPGDOVMJGTPRPGC"/>
    </sheetNames>
    <sheetDataSet>
      <sheetData sheetId="0"/>
      <sheetData sheetId="1"/>
      <sheetData sheetId="2"/>
      <sheetData sheetId="3">
        <row r="12">
          <cell r="C12" t="str">
            <v>Face value</v>
          </cell>
          <cell r="D12">
            <v>13044169</v>
          </cell>
          <cell r="E12">
            <v>12705235</v>
          </cell>
          <cell r="F12">
            <v>13018103</v>
          </cell>
          <cell r="K12">
            <v>12589291.168650214</v>
          </cell>
          <cell r="L12">
            <v>12119285</v>
          </cell>
          <cell r="M12">
            <v>0</v>
          </cell>
          <cell r="N12">
            <v>0</v>
          </cell>
        </row>
        <row r="14">
          <cell r="C14" t="str">
            <v>Writedowns</v>
          </cell>
          <cell r="D14">
            <v>8231315</v>
          </cell>
          <cell r="E14">
            <v>8234755</v>
          </cell>
          <cell r="F14">
            <v>8331839</v>
          </cell>
          <cell r="K14">
            <v>8530335.1163393781</v>
          </cell>
          <cell r="L14">
            <v>8453845</v>
          </cell>
          <cell r="M14">
            <v>0</v>
          </cell>
          <cell r="N14">
            <v>0</v>
          </cell>
        </row>
        <row r="19">
          <cell r="C19" t="str">
            <v>Face value</v>
          </cell>
          <cell r="D19">
            <v>11283849</v>
          </cell>
          <cell r="E19">
            <v>10639718</v>
          </cell>
          <cell r="F19">
            <v>10672131</v>
          </cell>
          <cell r="K19">
            <v>10916279.920667406</v>
          </cell>
          <cell r="L19">
            <v>11143131</v>
          </cell>
          <cell r="M19">
            <v>0</v>
          </cell>
          <cell r="N19">
            <v>0</v>
          </cell>
        </row>
        <row r="21">
          <cell r="C21" t="str">
            <v>Writedowns</v>
          </cell>
          <cell r="D21">
            <v>3971541</v>
          </cell>
          <cell r="E21">
            <v>3817472</v>
          </cell>
          <cell r="F21">
            <v>3711345</v>
          </cell>
          <cell r="K21">
            <v>4538249.1821114253</v>
          </cell>
          <cell r="L21">
            <v>4633519</v>
          </cell>
          <cell r="M21">
            <v>0</v>
          </cell>
          <cell r="N21">
            <v>0</v>
          </cell>
        </row>
        <row r="26">
          <cell r="C26" t="str">
            <v>Face value</v>
          </cell>
          <cell r="D26">
            <v>0</v>
          </cell>
          <cell r="E26">
            <v>0</v>
          </cell>
        </row>
        <row r="28">
          <cell r="C28" t="str">
            <v>Writedowns</v>
          </cell>
          <cell r="D28">
            <v>0</v>
          </cell>
          <cell r="E28">
            <v>0</v>
          </cell>
        </row>
        <row r="33">
          <cell r="C33" t="str">
            <v>Face value</v>
          </cell>
          <cell r="D33">
            <v>0</v>
          </cell>
          <cell r="E33">
            <v>0</v>
          </cell>
        </row>
        <row r="35">
          <cell r="C35" t="str">
            <v>Writedowns</v>
          </cell>
          <cell r="D35">
            <v>0</v>
          </cell>
          <cell r="E35">
            <v>0</v>
          </cell>
        </row>
        <row r="40">
          <cell r="C40" t="str">
            <v>Face value</v>
          </cell>
          <cell r="D40">
            <v>1380974</v>
          </cell>
          <cell r="E40">
            <v>1471626</v>
          </cell>
          <cell r="F40">
            <v>1502820</v>
          </cell>
          <cell r="K40">
            <v>1175411.7514251501</v>
          </cell>
          <cell r="L40">
            <v>1116950</v>
          </cell>
          <cell r="M40">
            <v>0</v>
          </cell>
          <cell r="N40">
            <v>0</v>
          </cell>
        </row>
        <row r="42">
          <cell r="C42" t="str">
            <v>Writedowns</v>
          </cell>
          <cell r="D42">
            <v>411645</v>
          </cell>
          <cell r="E42">
            <v>433214</v>
          </cell>
          <cell r="F42">
            <v>449140</v>
          </cell>
          <cell r="K42">
            <v>398235.41165101202</v>
          </cell>
          <cell r="L42">
            <v>374845</v>
          </cell>
          <cell r="M42">
            <v>0</v>
          </cell>
          <cell r="N42">
            <v>0</v>
          </cell>
        </row>
        <row r="47">
          <cell r="C47" t="str">
            <v>Face value</v>
          </cell>
          <cell r="D47">
            <v>25708992</v>
          </cell>
          <cell r="E47">
            <v>24816579</v>
          </cell>
          <cell r="F47">
            <v>25193054</v>
          </cell>
          <cell r="K47">
            <v>24680982.840742771</v>
          </cell>
          <cell r="L47">
            <v>24379366</v>
          </cell>
          <cell r="M47">
            <v>0</v>
          </cell>
          <cell r="N47">
            <v>0</v>
          </cell>
        </row>
        <row r="49">
          <cell r="C49" t="str">
            <v>Writedowns</v>
          </cell>
          <cell r="D49">
            <v>12614501</v>
          </cell>
          <cell r="E49">
            <v>12485441</v>
          </cell>
          <cell r="F49">
            <v>12492324</v>
          </cell>
          <cell r="K49">
            <v>13466819.710101815</v>
          </cell>
          <cell r="L49">
            <v>13462209</v>
          </cell>
          <cell r="M49">
            <v>0</v>
          </cell>
          <cell r="N49">
            <v>0</v>
          </cell>
        </row>
        <row r="54">
          <cell r="C54" t="str">
            <v>Face value</v>
          </cell>
          <cell r="D54">
            <v>411323430</v>
          </cell>
          <cell r="E54">
            <v>420911622</v>
          </cell>
          <cell r="F54">
            <v>412444996</v>
          </cell>
          <cell r="K54">
            <v>414063125.17604935</v>
          </cell>
          <cell r="L54">
            <v>425278806</v>
          </cell>
          <cell r="M54">
            <v>0</v>
          </cell>
          <cell r="N54">
            <v>0</v>
          </cell>
        </row>
        <row r="56">
          <cell r="C56" t="str">
            <v>Writedowns</v>
          </cell>
          <cell r="D56">
            <v>1828963</v>
          </cell>
          <cell r="E56">
            <v>1851423</v>
          </cell>
          <cell r="F56">
            <v>1796316</v>
          </cell>
          <cell r="K56">
            <v>1952501.1222363689</v>
          </cell>
          <cell r="L56">
            <v>1898569</v>
          </cell>
          <cell r="M56">
            <v>0</v>
          </cell>
          <cell r="N5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io"/>
      <sheetName val="Pio-Italy"/>
      <sheetName val="Pio-Germany"/>
      <sheetName val="Pio-International"/>
      <sheetName val="Pio-ASIA"/>
      <sheetName val="Pio-CEE"/>
      <sheetName val="Pio-Austria"/>
      <sheetName val="Pio-Russia"/>
      <sheetName val="AUA"/>
      <sheetName val="Net_sales_non_prop"/>
      <sheetName val="Captive_no captive Russia"/>
      <sheetName val="Foglio1"/>
      <sheetName val="Foglio2"/>
    </sheetNames>
    <sheetDataSet>
      <sheetData sheetId="0"/>
      <sheetData sheetId="1">
        <row r="13">
          <cell r="AM13">
            <v>117792.74731527998</v>
          </cell>
          <cell r="AP13">
            <v>116251.16550924999</v>
          </cell>
          <cell r="AS13">
            <v>117304.73552358587</v>
          </cell>
          <cell r="AV13">
            <v>119789.92864517297</v>
          </cell>
        </row>
        <row r="26">
          <cell r="AM26">
            <v>40854.626311510787</v>
          </cell>
          <cell r="AP26">
            <v>39686.096783649591</v>
          </cell>
          <cell r="AS26">
            <v>39545.840180882296</v>
          </cell>
          <cell r="AV26">
            <v>40257.252820544498</v>
          </cell>
        </row>
        <row r="38">
          <cell r="AM38">
            <v>19771.23258571</v>
          </cell>
          <cell r="AP38">
            <v>19025.877852149999</v>
          </cell>
          <cell r="AS38">
            <v>19455.877532459996</v>
          </cell>
          <cell r="AV38">
            <v>20079.938832009997</v>
          </cell>
        </row>
        <row r="50">
          <cell r="AM50">
            <v>7243.0989311799985</v>
          </cell>
          <cell r="AP50">
            <v>7093.0711252700003</v>
          </cell>
          <cell r="AS50">
            <v>6797.3028257400001</v>
          </cell>
          <cell r="AV50">
            <v>7155.4178002100007</v>
          </cell>
        </row>
        <row r="62">
          <cell r="AM62">
            <v>20829.091692739999</v>
          </cell>
          <cell r="AP62">
            <v>20628.631510970001</v>
          </cell>
          <cell r="AS62">
            <v>20868.517792159997</v>
          </cell>
          <cell r="AV62">
            <v>21227.452752450001</v>
          </cell>
        </row>
        <row r="74">
          <cell r="AM74">
            <v>11006.179662539998</v>
          </cell>
          <cell r="AP74">
            <v>10788.060220269999</v>
          </cell>
          <cell r="AS74">
            <v>11112.5207006</v>
          </cell>
          <cell r="AV74">
            <v>11277.993455909998</v>
          </cell>
        </row>
        <row r="86">
          <cell r="AM86">
            <v>1338.7413402899999</v>
          </cell>
          <cell r="AP86">
            <v>568.24039947000006</v>
          </cell>
          <cell r="AS86">
            <v>949.3889436799999</v>
          </cell>
          <cell r="AV86">
            <v>934.66606864999994</v>
          </cell>
        </row>
        <row r="98">
          <cell r="AM98">
            <v>4778.0570476399998</v>
          </cell>
          <cell r="AP98">
            <v>4635.0588904100005</v>
          </cell>
          <cell r="AS98">
            <v>4666.9568060000001</v>
          </cell>
          <cell r="AV98">
            <v>5027.6734099400001</v>
          </cell>
        </row>
        <row r="110">
          <cell r="AJ110">
            <v>0</v>
          </cell>
          <cell r="AP110">
            <v>0</v>
          </cell>
          <cell r="AS110">
            <v>0</v>
          </cell>
          <cell r="AV110">
            <v>0</v>
          </cell>
        </row>
        <row r="125">
          <cell r="AM125">
            <v>223613.77488689078</v>
          </cell>
          <cell r="AP125">
            <v>218676.20229143958</v>
          </cell>
          <cell r="AS125">
            <v>220701.14030510816</v>
          </cell>
          <cell r="AV125">
            <v>225750.32378488747</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VOLUMES_Q_GPC_G"/>
      <sheetName val="VOLUMES_Q_GPC_G (1)"/>
      <sheetName val="VOLUMES_Q_GPC_G (2)"/>
      <sheetName val="VOLUMES_Q_GPC_G (3)"/>
      <sheetName val="VOLUMES_Q_GPC_G (4)"/>
      <sheetName val="VOLUMES_Q_GPC_G (5)"/>
      <sheetName val="VOLUMES_Q_GPC_G (6)"/>
      <sheetName val="VOLUMES_Q_GPC_G (7)"/>
      <sheetName val="VOLUMES_Q_GPC_G (8)"/>
      <sheetName val="VOLUMES_Q_GPC_G (9)"/>
      <sheetName val="VOLUMES_Q_GPC_G (10)"/>
      <sheetName val="VOLUMES_Q_GPC_G (11)"/>
      <sheetName val="VOLUMES_Q_GPC_G (12)"/>
      <sheetName val="VOLUMES_Q_GPC_G (13)"/>
      <sheetName val="VOLUMES_Q_GPC_G (14)"/>
      <sheetName val="VOLUMES_Q_GPC_G (15)"/>
      <sheetName val="VOLUMES_Q_GPC_G (16)"/>
      <sheetName val="VOLUMES_Q_GPC_G (17)"/>
      <sheetName val="VOLUMES_Q_GPC_G (18)"/>
      <sheetName val="VOLUMES_Q_GPC_G (19)"/>
      <sheetName val="VOLUMES_Q_GPC_G (20)"/>
      <sheetName val="VOLUMES_Q_GPC_G (21)"/>
      <sheetName val="VOLUMES_Q_GPC_G (22)"/>
      <sheetName val="VOLUMES_Q_GPC_G (23)"/>
      <sheetName val="VOLUMES_Q_GPC_G (24)"/>
      <sheetName val="VOLUMES_Q_GPC_G (25)"/>
      <sheetName val="VOLUMES_Q_GPC_G (26)"/>
      <sheetName val="VOLUMES_Q_GPC_G (27)"/>
      <sheetName val="VOLUMES_Q_GPC_G (28)"/>
      <sheetName val="VOLUMES_Q_GPC_G (29)"/>
      <sheetName val="VOLUMES_Q_GPC_G (30)"/>
      <sheetName val="VOLUMES_Q_GPC_G (31)"/>
      <sheetName val="VOLUMES_Q_GPC_G (32)"/>
      <sheetName val="VOLUMES_Q_GPC_G (33)"/>
      <sheetName val="VOLUMES_Q_GPC_G (34)"/>
      <sheetName val="VOLUMES_Q_GPC_G (35)"/>
      <sheetName val="VOLUMES_Q_GPC_G (36)"/>
      <sheetName val="VOLUMES_Q_GPC_G (37)"/>
      <sheetName val="VOLUMES_Q_GPC_G (38)"/>
      <sheetName val="VOLUMES_Q_GPC_G (39)"/>
      <sheetName val="VOLUMES_Q_GPC_G (40)"/>
      <sheetName val="VOLUMES_Q_GPC_G (41)"/>
      <sheetName val="VOLUMES_Q_GPC_G (42)"/>
      <sheetName val="VOLUMES_Q_GPC_G (43)"/>
      <sheetName val="VOLUMES_Q_GPC_G (44)"/>
      <sheetName val="VOLUMES_Q_GPC_G (45)"/>
      <sheetName val="VOLUMES_Q_GPC_G (46)"/>
      <sheetName val="VOLUMES_Q_GPC_G (47)"/>
      <sheetName val="VOLUMES_Q_GPC_G (48)"/>
      <sheetName val="VOLUMES_Q_GPC_G (49)"/>
      <sheetName val="VOLUMES_Q_GPC_G (50)"/>
      <sheetName val="VOLUMES_Q_GPC_G (51)"/>
      <sheetName val="VOLUMES_Q_GPC_G (52)"/>
      <sheetName val="VOLUMES_Q_GPC_G (53)"/>
      <sheetName val="VOLUMES_Q_GPC_G (54)"/>
      <sheetName val="VOLUMES_Q_GPC_G (55)"/>
      <sheetName val="VOLUMES_Q_GPC_G (56)"/>
      <sheetName val="VOLUMES_Q_GPC_G (57)"/>
      <sheetName val="VOLUMES_Q_GPC_G (58)"/>
      <sheetName val="VOLUMES_Q_GPC_G (59)"/>
      <sheetName val="VOLUMES_Q_GPC_G (60)"/>
      <sheetName val="VOLUMES_Q_GPC_G (61)"/>
      <sheetName val="VOLUMES_Q_GPC_G (62)"/>
      <sheetName val="VOLUMES_Q_GPC_G (63)"/>
      <sheetName val="VOLUMES_Q_GPC_G (64)"/>
      <sheetName val="VOLUMES_Q_GPC_G (65)"/>
      <sheetName val="VOLUMES_Q_GPC_G (66)"/>
      <sheetName val="VOLUMES_Q_GPC_G (67)"/>
      <sheetName val="VOLUMES_Q_GPC_G (68)"/>
      <sheetName val="VOLUMES_Q_GPC_G (69)"/>
      <sheetName val="VOLUMES_Q_GPC_G (70)"/>
      <sheetName val="VOLUMES_Q_GPC_G (71)"/>
      <sheetName val="VOLUMES_Q_GPC_G (72)"/>
      <sheetName val="VOLUMES_Q_GPC_G (73)"/>
      <sheetName val="VOLUMES_Q_GPC_G (74)"/>
      <sheetName val="VOLUMES_Q_GPC_G (75)"/>
      <sheetName val="VOLUMES_Q_GPC_G (76)"/>
      <sheetName val="VOLUMES_Q_GPC_G (77)"/>
      <sheetName val="VOLUMES_Q_GPC_G (78)"/>
      <sheetName val="VOLUMES_Q_GPC_G (79)"/>
      <sheetName val="VOLUMES_Q_GPC_G (80)"/>
      <sheetName val="VOLUMES_Q_GPC_G (81)"/>
      <sheetName val="VOLUMES_Q_GPC_G (82)"/>
      <sheetName val="VOLUMES_Q_GPC_G (83)"/>
      <sheetName val="VOLUMES_Q_GPC_G (84)"/>
      <sheetName val="VOLUMES_Q_GPC_G (85)"/>
      <sheetName val="VOLUMES_Q_GPC_G (86)"/>
      <sheetName val="VOLUMES_Q_GPC_G (87)"/>
      <sheetName val="VOLUMES_Q_GPC_G (88)"/>
      <sheetName val="VOLUMES_Q_GPC_G (89)"/>
      <sheetName val="VOLUMES_Q_GPC_G (90)"/>
      <sheetName val="VOLUMES_Q_GPC_G (91)"/>
      <sheetName val="VOLUMES_Q_GPC_G (92)"/>
      <sheetName val="VOLUMES_Q_GPC_G (93)"/>
      <sheetName val="VOLUMES_Q_GPC_G (94)"/>
      <sheetName val="VOLUMES_Q_GPC_G (95)"/>
      <sheetName val="VOLUMES_Q_GPC_G (96)"/>
      <sheetName val="VOLUMES_Q_GPC_G (97)"/>
      <sheetName val="VOLUMES_Q_GPC_G (98)"/>
      <sheetName val="VOLUMES_Q_GPC_G (99)"/>
      <sheetName val="VOLUMES_Q_GPC_G (100)"/>
      <sheetName val="VOLUMES_Q_GPC_G (101)"/>
      <sheetName val="VOLUMES_Q_GPC_G (102)"/>
      <sheetName val="VOLUMES_Q_GPC_G (103)"/>
      <sheetName val="VOLUMES_Q_GPC_G (104)"/>
      <sheetName val="NDBIZGRPSOEMUTFAXZKIWFBTOBMORJ"/>
      <sheetName val="GMIKJFLYXZWPILOANQNOAGRLZKWEW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ow r="119">
          <cell r="G119">
            <v>224959801</v>
          </cell>
          <cell r="H119">
            <v>220874523</v>
          </cell>
          <cell r="I119">
            <v>217277305</v>
          </cell>
          <cell r="J119">
            <v>223613775</v>
          </cell>
          <cell r="L119">
            <v>218676203</v>
          </cell>
          <cell r="M119">
            <v>220701141</v>
          </cell>
          <cell r="N119">
            <v>225750325</v>
          </cell>
          <cell r="O119">
            <v>0</v>
          </cell>
          <cell r="AZ119">
            <v>217277305</v>
          </cell>
        </row>
      </sheetData>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271"/>
  <sheetViews>
    <sheetView showGridLines="0" tabSelected="1" zoomScale="60" zoomScaleNormal="60" zoomScalePageLayoutView="55" workbookViewId="0"/>
  </sheetViews>
  <sheetFormatPr defaultRowHeight="12.75"/>
  <cols>
    <col min="1" max="1" width="19.85546875" style="1" customWidth="1"/>
    <col min="2" max="3" width="2.7109375" style="1" customWidth="1"/>
    <col min="4" max="7" width="9.140625" style="1"/>
    <col min="8" max="8" width="13.7109375" style="1" customWidth="1"/>
    <col min="9" max="11" width="9.140625" style="1"/>
    <col min="12" max="13" width="13.7109375" style="1" customWidth="1"/>
    <col min="14" max="23" width="9.140625" style="1"/>
    <col min="24" max="24" width="9.140625" style="1" hidden="1" customWidth="1"/>
    <col min="25" max="25" width="9.140625" style="1"/>
    <col min="26" max="26" width="13.42578125" style="1" customWidth="1"/>
    <col min="27" max="27" width="13.7109375" style="1" customWidth="1"/>
    <col min="28" max="32" width="9.140625" style="1"/>
    <col min="33" max="33" width="13.28515625" style="1" bestFit="1" customWidth="1"/>
    <col min="34" max="43" width="9.140625" style="1"/>
    <col min="44" max="44" width="13.7109375" style="1" customWidth="1"/>
    <col min="45" max="16384" width="9.140625" style="1"/>
  </cols>
  <sheetData>
    <row r="1" spans="1:33" ht="20.25" customHeight="1">
      <c r="A1" s="450"/>
      <c r="C1" s="2"/>
      <c r="D1" s="2"/>
      <c r="E1" s="2"/>
      <c r="F1" s="2"/>
      <c r="G1" s="2"/>
      <c r="H1" s="2"/>
      <c r="I1" s="2"/>
      <c r="J1" s="2"/>
      <c r="K1" s="2"/>
      <c r="L1" s="2"/>
      <c r="M1" s="2"/>
      <c r="N1" s="2"/>
      <c r="O1" s="2"/>
      <c r="P1" s="2"/>
      <c r="Q1" s="2"/>
      <c r="R1" s="2"/>
      <c r="S1" s="2"/>
      <c r="T1" s="2"/>
      <c r="U1" s="2"/>
      <c r="V1" s="2"/>
      <c r="W1" s="2"/>
      <c r="X1" s="2"/>
      <c r="Y1" s="2"/>
      <c r="AG1" s="449">
        <v>42825</v>
      </c>
    </row>
    <row r="2" spans="1:33" ht="9.9499999999999993" customHeight="1">
      <c r="A2" s="450"/>
      <c r="C2" s="2"/>
      <c r="D2" s="2"/>
      <c r="E2" s="2"/>
      <c r="F2" s="2"/>
      <c r="G2" s="2"/>
      <c r="H2" s="2"/>
      <c r="I2" s="2"/>
      <c r="J2" s="2"/>
      <c r="K2" s="2"/>
      <c r="L2" s="2"/>
      <c r="M2" s="2"/>
      <c r="N2" s="2"/>
      <c r="O2" s="2"/>
      <c r="P2" s="2"/>
      <c r="Q2" s="2"/>
      <c r="R2" s="2"/>
      <c r="S2" s="2"/>
      <c r="T2" s="2"/>
      <c r="U2" s="2"/>
      <c r="V2" s="2"/>
      <c r="W2" s="2"/>
      <c r="X2" s="2"/>
      <c r="Y2" s="2"/>
    </row>
    <row r="3" spans="1:33" ht="12.75" hidden="1" customHeight="1">
      <c r="A3" s="450"/>
    </row>
    <row r="4" spans="1:33" ht="12.75" hidden="1" customHeight="1">
      <c r="A4" s="450"/>
    </row>
    <row r="5" spans="1:33" ht="12.75" customHeight="1">
      <c r="A5" s="543" t="s">
        <v>250</v>
      </c>
      <c r="B5" s="543"/>
      <c r="C5" s="543"/>
      <c r="D5" s="543"/>
      <c r="E5" s="543"/>
      <c r="F5" s="543"/>
      <c r="G5" s="543"/>
      <c r="H5" s="543"/>
      <c r="I5" s="543"/>
      <c r="J5" s="543"/>
      <c r="K5" s="543"/>
      <c r="L5" s="543"/>
      <c r="M5" s="543"/>
    </row>
    <row r="6" spans="1:33" ht="12.75" customHeight="1">
      <c r="A6" s="543"/>
      <c r="B6" s="543"/>
      <c r="C6" s="543"/>
      <c r="D6" s="543"/>
      <c r="E6" s="543"/>
      <c r="F6" s="543"/>
      <c r="G6" s="543"/>
      <c r="H6" s="543"/>
      <c r="I6" s="543"/>
      <c r="J6" s="543"/>
      <c r="K6" s="543"/>
      <c r="L6" s="543"/>
      <c r="M6" s="543"/>
    </row>
    <row r="7" spans="1:33" ht="12.75" customHeight="1">
      <c r="A7" s="543"/>
      <c r="B7" s="543"/>
      <c r="C7" s="543"/>
      <c r="D7" s="543"/>
      <c r="E7" s="543"/>
      <c r="F7" s="543"/>
      <c r="G7" s="543"/>
      <c r="H7" s="543"/>
      <c r="I7" s="543"/>
      <c r="J7" s="543"/>
      <c r="K7" s="543"/>
      <c r="L7" s="543"/>
      <c r="M7" s="543"/>
    </row>
    <row r="8" spans="1:33" ht="12.75" customHeight="1">
      <c r="A8" s="543"/>
      <c r="B8" s="543"/>
      <c r="C8" s="543"/>
      <c r="D8" s="543"/>
      <c r="E8" s="543"/>
      <c r="F8" s="543"/>
      <c r="G8" s="543"/>
      <c r="H8" s="543"/>
      <c r="I8" s="543"/>
      <c r="J8" s="543"/>
      <c r="K8" s="543"/>
      <c r="L8" s="543"/>
      <c r="M8" s="543"/>
    </row>
    <row r="9" spans="1:33" ht="12.75" customHeight="1">
      <c r="A9" s="543"/>
      <c r="B9" s="543"/>
      <c r="C9" s="543"/>
      <c r="D9" s="543"/>
      <c r="E9" s="543"/>
      <c r="F9" s="543"/>
      <c r="G9" s="543"/>
      <c r="H9" s="543"/>
      <c r="I9" s="543"/>
      <c r="J9" s="543"/>
      <c r="K9" s="543"/>
      <c r="L9" s="543"/>
      <c r="M9" s="543"/>
    </row>
    <row r="10" spans="1:33" ht="12.75" customHeight="1">
      <c r="A10" s="450"/>
    </row>
    <row r="11" spans="1:33" ht="12.75" customHeight="1">
      <c r="A11" s="450"/>
    </row>
    <row r="12" spans="1:33" ht="12.75" customHeight="1">
      <c r="A12" s="450"/>
    </row>
    <row r="13" spans="1:33" ht="12.75" customHeight="1">
      <c r="A13" s="450"/>
      <c r="D13" s="3"/>
      <c r="E13" s="3"/>
    </row>
    <row r="14" spans="1:33" ht="12.75" customHeight="1">
      <c r="A14" s="450"/>
    </row>
    <row r="15" spans="1:33" ht="12.75" customHeight="1">
      <c r="A15" s="450"/>
    </row>
    <row r="16" spans="1:33" ht="12.75" customHeight="1">
      <c r="A16" s="450"/>
    </row>
    <row r="17" spans="1:25" ht="12.75" customHeight="1">
      <c r="A17" s="450"/>
    </row>
    <row r="18" spans="1:25" ht="12.75" customHeight="1">
      <c r="A18" s="450"/>
    </row>
    <row r="19" spans="1:25" ht="12.75" customHeight="1">
      <c r="A19" s="450"/>
    </row>
    <row r="20" spans="1:25" ht="12.75" customHeight="1">
      <c r="A20" s="450"/>
    </row>
    <row r="21" spans="1:25" ht="12.75" customHeight="1">
      <c r="A21" s="450"/>
      <c r="D21" s="544"/>
      <c r="E21" s="544"/>
      <c r="F21" s="544"/>
      <c r="G21" s="544"/>
      <c r="H21" s="544"/>
      <c r="I21" s="544"/>
      <c r="J21" s="544"/>
      <c r="K21" s="544"/>
      <c r="L21" s="544"/>
      <c r="M21" s="544"/>
      <c r="N21" s="544"/>
      <c r="O21" s="544"/>
      <c r="P21" s="544"/>
      <c r="Q21" s="544"/>
      <c r="R21" s="544"/>
      <c r="S21" s="544"/>
      <c r="T21" s="544"/>
      <c r="U21" s="544"/>
      <c r="V21" s="544"/>
      <c r="W21" s="544"/>
      <c r="X21" s="544"/>
      <c r="Y21" s="544"/>
    </row>
    <row r="22" spans="1:25" ht="12.75" customHeight="1">
      <c r="A22" s="450"/>
      <c r="D22" s="544"/>
      <c r="E22" s="544"/>
      <c r="F22" s="544"/>
      <c r="G22" s="544"/>
      <c r="H22" s="544"/>
      <c r="I22" s="544"/>
      <c r="J22" s="544"/>
      <c r="K22" s="544"/>
      <c r="L22" s="544"/>
      <c r="M22" s="544"/>
      <c r="N22" s="544"/>
      <c r="O22" s="544"/>
      <c r="P22" s="544"/>
      <c r="Q22" s="544"/>
      <c r="R22" s="544"/>
      <c r="S22" s="544"/>
      <c r="T22" s="544"/>
      <c r="U22" s="544"/>
      <c r="V22" s="544"/>
      <c r="W22" s="544"/>
      <c r="X22" s="544"/>
      <c r="Y22" s="544"/>
    </row>
    <row r="23" spans="1:25" ht="12.75" customHeight="1">
      <c r="A23" s="450"/>
      <c r="D23" s="544"/>
      <c r="E23" s="544"/>
      <c r="F23" s="544"/>
      <c r="G23" s="544"/>
      <c r="H23" s="544"/>
      <c r="I23" s="544"/>
      <c r="J23" s="544"/>
      <c r="K23" s="544"/>
      <c r="L23" s="544"/>
      <c r="M23" s="544"/>
      <c r="N23" s="544"/>
      <c r="O23" s="544"/>
      <c r="P23" s="544"/>
      <c r="Q23" s="544"/>
      <c r="R23" s="544"/>
      <c r="S23" s="544"/>
      <c r="T23" s="544"/>
      <c r="U23" s="544"/>
      <c r="V23" s="544"/>
      <c r="W23" s="544"/>
      <c r="X23" s="544"/>
      <c r="Y23" s="544"/>
    </row>
    <row r="24" spans="1:25" ht="12.75" customHeight="1">
      <c r="A24" s="450"/>
      <c r="D24" s="544"/>
      <c r="E24" s="544"/>
      <c r="F24" s="544"/>
      <c r="G24" s="544"/>
      <c r="H24" s="544"/>
      <c r="I24" s="544"/>
      <c r="J24" s="544"/>
      <c r="K24" s="544"/>
      <c r="L24" s="544"/>
      <c r="M24" s="544"/>
      <c r="N24" s="544"/>
      <c r="O24" s="544"/>
      <c r="P24" s="544"/>
      <c r="Q24" s="544"/>
      <c r="R24" s="544"/>
      <c r="S24" s="544"/>
      <c r="T24" s="544"/>
      <c r="U24" s="544"/>
      <c r="V24" s="544"/>
      <c r="W24" s="544"/>
      <c r="X24" s="544"/>
      <c r="Y24" s="544"/>
    </row>
    <row r="25" spans="1:25" ht="12.75" customHeight="1">
      <c r="A25" s="450"/>
      <c r="D25" s="544"/>
      <c r="E25" s="544"/>
      <c r="F25" s="544"/>
      <c r="G25" s="544"/>
      <c r="H25" s="544"/>
      <c r="I25" s="544"/>
      <c r="J25" s="544"/>
      <c r="K25" s="544"/>
      <c r="L25" s="544"/>
      <c r="M25" s="544"/>
      <c r="N25" s="544"/>
      <c r="O25" s="544"/>
      <c r="P25" s="544"/>
      <c r="Q25" s="544"/>
      <c r="R25" s="544"/>
      <c r="S25" s="544"/>
      <c r="T25" s="544"/>
      <c r="U25" s="544"/>
      <c r="V25" s="544"/>
      <c r="W25" s="544"/>
      <c r="X25" s="544"/>
      <c r="Y25" s="544"/>
    </row>
    <row r="26" spans="1:25" ht="12.75" customHeight="1">
      <c r="A26" s="450"/>
      <c r="D26" s="544"/>
      <c r="E26" s="544"/>
      <c r="F26" s="544"/>
      <c r="G26" s="544"/>
      <c r="H26" s="544"/>
      <c r="I26" s="544"/>
      <c r="J26" s="544"/>
      <c r="K26" s="544"/>
      <c r="L26" s="544"/>
      <c r="M26" s="544"/>
      <c r="N26" s="544"/>
      <c r="O26" s="544"/>
      <c r="P26" s="544"/>
      <c r="Q26" s="544"/>
      <c r="R26" s="544"/>
      <c r="S26" s="544"/>
      <c r="T26" s="544"/>
      <c r="U26" s="544"/>
      <c r="V26" s="544"/>
      <c r="W26" s="544"/>
      <c r="X26" s="544"/>
      <c r="Y26" s="544"/>
    </row>
    <row r="27" spans="1:25" ht="12.75" customHeight="1">
      <c r="A27" s="450"/>
      <c r="D27" s="544"/>
      <c r="E27" s="544"/>
      <c r="F27" s="544"/>
      <c r="G27" s="544"/>
      <c r="H27" s="544"/>
      <c r="I27" s="544"/>
      <c r="J27" s="544"/>
      <c r="K27" s="544"/>
      <c r="L27" s="544"/>
      <c r="M27" s="544"/>
      <c r="N27" s="544"/>
      <c r="O27" s="544"/>
      <c r="P27" s="544"/>
      <c r="Q27" s="544"/>
      <c r="R27" s="544"/>
      <c r="S27" s="544"/>
      <c r="T27" s="544"/>
      <c r="U27" s="544"/>
      <c r="V27" s="544"/>
      <c r="W27" s="544"/>
      <c r="X27" s="544"/>
      <c r="Y27" s="544"/>
    </row>
    <row r="28" spans="1:25" ht="12.75" customHeight="1">
      <c r="A28" s="450"/>
      <c r="D28" s="544"/>
      <c r="E28" s="544"/>
      <c r="F28" s="544"/>
      <c r="G28" s="544"/>
      <c r="H28" s="544"/>
      <c r="I28" s="544"/>
      <c r="J28" s="544"/>
      <c r="K28" s="544"/>
      <c r="L28" s="544"/>
      <c r="M28" s="544"/>
      <c r="N28" s="544"/>
      <c r="O28" s="544"/>
      <c r="P28" s="544"/>
      <c r="Q28" s="544"/>
      <c r="R28" s="544"/>
      <c r="S28" s="544"/>
      <c r="T28" s="544"/>
      <c r="U28" s="544"/>
      <c r="V28" s="544"/>
      <c r="W28" s="544"/>
      <c r="X28" s="544"/>
      <c r="Y28" s="544"/>
    </row>
    <row r="29" spans="1:25" ht="12.75" customHeight="1">
      <c r="A29" s="450"/>
    </row>
    <row r="30" spans="1:25" ht="12.75" customHeight="1">
      <c r="A30" s="450"/>
      <c r="D30" s="545"/>
      <c r="E30" s="545"/>
      <c r="F30" s="545"/>
      <c r="G30" s="545"/>
      <c r="H30" s="545"/>
      <c r="I30" s="545"/>
      <c r="J30" s="545"/>
      <c r="K30" s="545"/>
      <c r="L30" s="545"/>
      <c r="M30" s="545"/>
      <c r="N30" s="545"/>
      <c r="O30" s="545"/>
      <c r="P30" s="545"/>
      <c r="Q30" s="545"/>
      <c r="R30" s="545"/>
      <c r="S30" s="545"/>
      <c r="T30" s="545"/>
      <c r="U30" s="545"/>
      <c r="V30" s="545"/>
      <c r="W30" s="545"/>
      <c r="X30" s="545"/>
      <c r="Y30" s="545"/>
    </row>
    <row r="31" spans="1:25" ht="88.5" customHeight="1">
      <c r="A31" s="450"/>
      <c r="D31" s="545"/>
      <c r="E31" s="545"/>
      <c r="F31" s="545"/>
      <c r="G31" s="545"/>
      <c r="H31" s="545"/>
      <c r="I31" s="545"/>
      <c r="J31" s="545"/>
      <c r="K31" s="545"/>
      <c r="L31" s="545"/>
      <c r="M31" s="545"/>
      <c r="N31" s="545"/>
      <c r="O31" s="545"/>
      <c r="P31" s="545"/>
      <c r="Q31" s="545"/>
      <c r="R31" s="545"/>
      <c r="S31" s="545"/>
      <c r="T31" s="545"/>
      <c r="U31" s="545"/>
      <c r="V31" s="545"/>
      <c r="W31" s="545"/>
      <c r="X31" s="545"/>
      <c r="Y31" s="545"/>
    </row>
    <row r="32" spans="1:25">
      <c r="A32" s="450"/>
    </row>
    <row r="33" spans="1:25">
      <c r="A33" s="450"/>
    </row>
    <row r="34" spans="1:25">
      <c r="A34" s="450"/>
    </row>
    <row r="35" spans="1:25">
      <c r="A35" s="450"/>
    </row>
    <row r="36" spans="1:25">
      <c r="A36" s="450"/>
    </row>
    <row r="37" spans="1:25">
      <c r="A37" s="450"/>
    </row>
    <row r="38" spans="1:25">
      <c r="A38" s="450"/>
    </row>
    <row r="39" spans="1:25">
      <c r="A39" s="450"/>
    </row>
    <row r="40" spans="1:25">
      <c r="A40" s="450"/>
    </row>
    <row r="41" spans="1:25" ht="25.5">
      <c r="A41" s="450"/>
      <c r="D41" s="4"/>
    </row>
    <row r="42" spans="1:25">
      <c r="A42" s="450"/>
    </row>
    <row r="43" spans="1:25" ht="12.75" customHeight="1">
      <c r="A43" s="450"/>
      <c r="D43" s="546"/>
      <c r="E43" s="546"/>
      <c r="F43" s="546"/>
      <c r="G43" s="546"/>
      <c r="H43" s="546"/>
      <c r="I43" s="546"/>
      <c r="J43" s="546"/>
      <c r="K43" s="546"/>
      <c r="L43" s="546"/>
      <c r="M43" s="546"/>
      <c r="N43" s="546"/>
      <c r="O43" s="546"/>
      <c r="P43" s="546"/>
      <c r="Q43" s="546"/>
      <c r="R43" s="546"/>
      <c r="S43" s="546"/>
      <c r="T43" s="546"/>
      <c r="U43" s="546"/>
      <c r="V43" s="546"/>
      <c r="W43" s="546"/>
      <c r="X43" s="546"/>
      <c r="Y43" s="546"/>
    </row>
    <row r="44" spans="1:25">
      <c r="A44" s="450"/>
      <c r="D44" s="546"/>
      <c r="E44" s="546"/>
      <c r="F44" s="546"/>
      <c r="G44" s="546"/>
      <c r="H44" s="546"/>
      <c r="I44" s="546"/>
      <c r="J44" s="546"/>
      <c r="K44" s="546"/>
      <c r="L44" s="546"/>
      <c r="M44" s="546"/>
      <c r="N44" s="546"/>
      <c r="O44" s="546"/>
      <c r="P44" s="546"/>
      <c r="Q44" s="546"/>
      <c r="R44" s="546"/>
      <c r="S44" s="546"/>
      <c r="T44" s="546"/>
      <c r="U44" s="546"/>
      <c r="V44" s="546"/>
      <c r="W44" s="546"/>
      <c r="X44" s="546"/>
      <c r="Y44" s="546"/>
    </row>
    <row r="45" spans="1:25">
      <c r="A45" s="450"/>
      <c r="D45" s="546"/>
      <c r="E45" s="546"/>
      <c r="F45" s="546"/>
      <c r="G45" s="546"/>
      <c r="H45" s="546"/>
      <c r="I45" s="546"/>
      <c r="J45" s="546"/>
      <c r="K45" s="546"/>
      <c r="L45" s="546"/>
      <c r="M45" s="546"/>
      <c r="N45" s="546"/>
      <c r="O45" s="546"/>
      <c r="P45" s="546"/>
      <c r="Q45" s="546"/>
      <c r="R45" s="546"/>
      <c r="S45" s="546"/>
      <c r="T45" s="546"/>
      <c r="U45" s="546"/>
      <c r="V45" s="546"/>
      <c r="W45" s="546"/>
      <c r="X45" s="546"/>
      <c r="Y45" s="546"/>
    </row>
    <row r="46" spans="1:25">
      <c r="A46" s="450"/>
      <c r="D46" s="546"/>
      <c r="E46" s="546"/>
      <c r="F46" s="546"/>
      <c r="G46" s="546"/>
      <c r="H46" s="546"/>
      <c r="I46" s="546"/>
      <c r="J46" s="546"/>
      <c r="K46" s="546"/>
      <c r="L46" s="546"/>
      <c r="M46" s="546"/>
      <c r="N46" s="546"/>
      <c r="O46" s="546"/>
      <c r="P46" s="546"/>
      <c r="Q46" s="546"/>
      <c r="R46" s="546"/>
      <c r="S46" s="546"/>
      <c r="T46" s="546"/>
      <c r="U46" s="546"/>
      <c r="V46" s="546"/>
      <c r="W46" s="546"/>
      <c r="X46" s="546"/>
      <c r="Y46" s="546"/>
    </row>
    <row r="47" spans="1:25">
      <c r="A47" s="450"/>
      <c r="D47" s="546"/>
      <c r="E47" s="546"/>
      <c r="F47" s="546"/>
      <c r="G47" s="546"/>
      <c r="H47" s="546"/>
      <c r="I47" s="546"/>
      <c r="J47" s="546"/>
      <c r="K47" s="546"/>
      <c r="L47" s="546"/>
      <c r="M47" s="546"/>
      <c r="N47" s="546"/>
      <c r="O47" s="546"/>
      <c r="P47" s="546"/>
      <c r="Q47" s="546"/>
      <c r="R47" s="546"/>
      <c r="S47" s="546"/>
      <c r="T47" s="546"/>
      <c r="U47" s="546"/>
      <c r="V47" s="546"/>
      <c r="W47" s="546"/>
      <c r="X47" s="546"/>
      <c r="Y47" s="546"/>
    </row>
    <row r="48" spans="1:25">
      <c r="A48" s="450"/>
      <c r="D48" s="546"/>
      <c r="E48" s="546"/>
      <c r="F48" s="546"/>
      <c r="G48" s="546"/>
      <c r="H48" s="546"/>
      <c r="I48" s="546"/>
      <c r="J48" s="546"/>
      <c r="K48" s="546"/>
      <c r="L48" s="546"/>
      <c r="M48" s="546"/>
      <c r="N48" s="546"/>
      <c r="O48" s="546"/>
      <c r="P48" s="546"/>
      <c r="Q48" s="546"/>
      <c r="R48" s="546"/>
      <c r="S48" s="546"/>
      <c r="T48" s="546"/>
      <c r="U48" s="546"/>
      <c r="V48" s="546"/>
      <c r="W48" s="546"/>
      <c r="X48" s="546"/>
      <c r="Y48" s="546"/>
    </row>
    <row r="49" spans="1:25">
      <c r="A49" s="450"/>
      <c r="D49" s="546"/>
      <c r="E49" s="546"/>
      <c r="F49" s="546"/>
      <c r="G49" s="546"/>
      <c r="H49" s="546"/>
      <c r="I49" s="546"/>
      <c r="J49" s="546"/>
      <c r="K49" s="546"/>
      <c r="L49" s="546"/>
      <c r="M49" s="546"/>
      <c r="N49" s="546"/>
      <c r="O49" s="546"/>
      <c r="P49" s="546"/>
      <c r="Q49" s="546"/>
      <c r="R49" s="546"/>
      <c r="S49" s="546"/>
      <c r="T49" s="546"/>
      <c r="U49" s="546"/>
      <c r="V49" s="546"/>
      <c r="W49" s="546"/>
      <c r="X49" s="546"/>
      <c r="Y49" s="546"/>
    </row>
    <row r="50" spans="1:25">
      <c r="A50" s="450"/>
      <c r="D50" s="546"/>
      <c r="E50" s="546"/>
      <c r="F50" s="546"/>
      <c r="G50" s="546"/>
      <c r="H50" s="546"/>
      <c r="I50" s="546"/>
      <c r="J50" s="546"/>
      <c r="K50" s="546"/>
      <c r="L50" s="546"/>
      <c r="M50" s="546"/>
      <c r="N50" s="546"/>
      <c r="O50" s="546"/>
      <c r="P50" s="546"/>
      <c r="Q50" s="546"/>
      <c r="R50" s="546"/>
      <c r="S50" s="546"/>
      <c r="T50" s="546"/>
      <c r="U50" s="546"/>
      <c r="V50" s="546"/>
      <c r="W50" s="546"/>
      <c r="X50" s="546"/>
      <c r="Y50" s="546"/>
    </row>
    <row r="51" spans="1:25" ht="12.75" customHeight="1">
      <c r="A51" s="450"/>
    </row>
    <row r="52" spans="1:25" ht="12.75" customHeight="1">
      <c r="A52" s="450"/>
    </row>
    <row r="53" spans="1:25" ht="12.75" customHeight="1">
      <c r="A53" s="450"/>
    </row>
    <row r="54" spans="1:25" ht="33" customHeight="1">
      <c r="A54" s="450"/>
      <c r="D54" s="542"/>
      <c r="E54" s="542"/>
      <c r="F54" s="542"/>
      <c r="G54" s="542"/>
      <c r="H54" s="542"/>
      <c r="I54" s="542"/>
      <c r="J54" s="542"/>
      <c r="K54" s="542"/>
      <c r="L54" s="542"/>
      <c r="M54" s="542"/>
      <c r="N54" s="542"/>
      <c r="O54" s="542"/>
      <c r="P54" s="542"/>
      <c r="Q54" s="542"/>
      <c r="R54" s="542"/>
      <c r="S54" s="542"/>
      <c r="T54" s="542"/>
      <c r="U54" s="542"/>
      <c r="V54" s="542"/>
      <c r="W54" s="542"/>
      <c r="X54" s="542"/>
      <c r="Y54" s="542"/>
    </row>
    <row r="55" spans="1:25">
      <c r="A55" s="450"/>
    </row>
    <row r="56" spans="1:25">
      <c r="A56" s="450"/>
    </row>
    <row r="57" spans="1:25" ht="22.5">
      <c r="A57" s="450"/>
      <c r="D57" s="5"/>
      <c r="E57" s="6"/>
    </row>
    <row r="58" spans="1:25">
      <c r="A58" s="450"/>
    </row>
    <row r="59" spans="1:25">
      <c r="A59" s="450"/>
    </row>
    <row r="60" spans="1:25">
      <c r="A60" s="450"/>
    </row>
    <row r="61" spans="1:25">
      <c r="A61" s="450"/>
    </row>
    <row r="62" spans="1:25">
      <c r="A62" s="450"/>
    </row>
    <row r="63" spans="1:25">
      <c r="A63" s="450"/>
    </row>
    <row r="64" spans="1:25">
      <c r="A64" s="332">
        <v>42863</v>
      </c>
      <c r="B64" s="333"/>
      <c r="C64" s="333"/>
      <c r="D64" s="333"/>
      <c r="E64" s="333"/>
      <c r="F64" s="333"/>
    </row>
    <row r="65" spans="1:6">
      <c r="A65" s="333">
        <v>2017</v>
      </c>
      <c r="B65" s="333"/>
      <c r="C65" s="333"/>
      <c r="D65" s="333"/>
      <c r="E65" s="333"/>
      <c r="F65" s="333"/>
    </row>
    <row r="66" spans="1:6">
      <c r="A66" s="333" t="s">
        <v>251</v>
      </c>
      <c r="B66" s="333"/>
      <c r="C66" s="333"/>
      <c r="D66" s="333"/>
      <c r="E66" s="333"/>
      <c r="F66" s="333"/>
    </row>
    <row r="67" spans="1:6">
      <c r="A67" s="333">
        <v>5</v>
      </c>
      <c r="B67" s="333"/>
      <c r="C67" s="333"/>
      <c r="D67" s="333"/>
      <c r="E67" s="333"/>
      <c r="F67" s="333"/>
    </row>
    <row r="68" spans="1:6">
      <c r="A68" s="333" t="s">
        <v>222</v>
      </c>
      <c r="B68" s="333"/>
      <c r="C68" s="333"/>
      <c r="D68" s="333"/>
      <c r="E68" s="333"/>
      <c r="F68" s="333"/>
    </row>
    <row r="69" spans="1:6">
      <c r="A69" s="333">
        <v>1</v>
      </c>
      <c r="B69" s="333" t="s">
        <v>218</v>
      </c>
      <c r="C69" s="333"/>
      <c r="D69" s="333"/>
      <c r="E69" s="333"/>
      <c r="F69" s="333"/>
    </row>
    <row r="70" spans="1:6">
      <c r="A70" s="333">
        <v>2</v>
      </c>
      <c r="B70" s="333" t="s">
        <v>219</v>
      </c>
      <c r="C70" s="333"/>
      <c r="D70" s="333"/>
      <c r="E70" s="333"/>
      <c r="F70" s="333"/>
    </row>
    <row r="71" spans="1:6">
      <c r="A71" s="333">
        <v>3</v>
      </c>
      <c r="B71" s="333" t="s">
        <v>220</v>
      </c>
      <c r="C71" s="333"/>
      <c r="D71" s="333"/>
      <c r="E71" s="333"/>
      <c r="F71" s="333"/>
    </row>
    <row r="72" spans="1:6">
      <c r="A72" s="333">
        <v>4</v>
      </c>
      <c r="B72" s="333" t="s">
        <v>221</v>
      </c>
      <c r="C72" s="333"/>
      <c r="D72" s="333"/>
      <c r="E72" s="333"/>
      <c r="F72" s="333"/>
    </row>
    <row r="73" spans="1:6">
      <c r="A73" s="333">
        <v>5</v>
      </c>
      <c r="B73" s="333" t="s">
        <v>222</v>
      </c>
      <c r="C73" s="333"/>
      <c r="D73" s="333"/>
      <c r="E73" s="333"/>
      <c r="F73" s="333"/>
    </row>
    <row r="74" spans="1:6">
      <c r="A74" s="333">
        <v>6</v>
      </c>
      <c r="B74" s="333" t="s">
        <v>223</v>
      </c>
      <c r="C74" s="333"/>
      <c r="D74" s="333"/>
      <c r="E74" s="333"/>
      <c r="F74" s="333"/>
    </row>
    <row r="75" spans="1:6">
      <c r="A75" s="333">
        <v>7</v>
      </c>
      <c r="B75" s="333" t="s">
        <v>224</v>
      </c>
      <c r="C75" s="333"/>
      <c r="D75" s="333"/>
      <c r="E75" s="333"/>
      <c r="F75" s="333"/>
    </row>
    <row r="76" spans="1:6">
      <c r="A76" s="333">
        <v>8</v>
      </c>
      <c r="B76" s="333" t="s">
        <v>225</v>
      </c>
      <c r="C76" s="333"/>
      <c r="D76" s="333"/>
      <c r="E76" s="333"/>
      <c r="F76" s="333"/>
    </row>
    <row r="77" spans="1:6">
      <c r="A77" s="333">
        <v>9</v>
      </c>
      <c r="B77" s="333" t="s">
        <v>226</v>
      </c>
      <c r="C77" s="333"/>
      <c r="D77" s="333"/>
      <c r="E77" s="333"/>
      <c r="F77" s="333"/>
    </row>
    <row r="78" spans="1:6">
      <c r="A78" s="333">
        <v>10</v>
      </c>
      <c r="B78" s="333" t="s">
        <v>227</v>
      </c>
      <c r="C78" s="333"/>
      <c r="D78" s="333"/>
      <c r="E78" s="333"/>
      <c r="F78" s="333"/>
    </row>
    <row r="79" spans="1:6">
      <c r="A79" s="333">
        <v>11</v>
      </c>
      <c r="B79" s="333" t="s">
        <v>228</v>
      </c>
      <c r="C79" s="333"/>
      <c r="D79" s="333"/>
      <c r="E79" s="333"/>
      <c r="F79" s="333"/>
    </row>
    <row r="80" spans="1:6">
      <c r="A80" s="333">
        <v>12</v>
      </c>
      <c r="B80" s="333" t="s">
        <v>229</v>
      </c>
      <c r="C80" s="333"/>
      <c r="D80" s="333"/>
      <c r="E80" s="333"/>
      <c r="F80" s="333"/>
    </row>
    <row r="81" spans="1:6">
      <c r="A81" s="333"/>
      <c r="B81" s="333"/>
      <c r="C81" s="333"/>
      <c r="D81" s="333"/>
      <c r="E81" s="333"/>
      <c r="F81" s="333"/>
    </row>
    <row r="82" spans="1:6">
      <c r="A82" s="333"/>
      <c r="B82" s="333"/>
      <c r="C82" s="333"/>
      <c r="D82" s="333"/>
      <c r="E82" s="333"/>
      <c r="F82" s="333"/>
    </row>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8" hidden="1"/>
    <row r="269" hidden="1"/>
    <row r="270" hidden="1"/>
    <row r="271" hidden="1"/>
  </sheetData>
  <mergeCells count="6">
    <mergeCell ref="D54:Y54"/>
    <mergeCell ref="A5:M9"/>
    <mergeCell ref="D21:Y28"/>
    <mergeCell ref="D30:Y30"/>
    <mergeCell ref="D31:Y31"/>
    <mergeCell ref="D43:Y50"/>
  </mergeCells>
  <printOptions horizontalCentered="1" verticalCentered="1"/>
  <pageMargins left="0" right="0" top="0" bottom="0" header="0" footer="0"/>
  <pageSetup paperSize="9" scale="63" orientation="landscape" vertic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27"/>
  <sheetViews>
    <sheetView showGridLines="0" zoomScale="70" zoomScaleNormal="70" workbookViewId="0"/>
  </sheetViews>
  <sheetFormatPr defaultRowHeight="12.75" outlineLevelRow="1" outlineLevelCol="1"/>
  <cols>
    <col min="1" max="1" width="1.5703125" style="9" customWidth="1"/>
    <col min="2" max="2" width="1.42578125" style="9" customWidth="1"/>
    <col min="3" max="3" width="49.7109375" style="9" customWidth="1"/>
    <col min="4" max="8" width="13.140625" style="9" customWidth="1"/>
    <col min="9" max="11" width="13.140625" style="380" hidden="1" customWidth="1" outlineLevel="1"/>
    <col min="12" max="12" width="9.140625" style="9" collapsed="1"/>
    <col min="13" max="16384" width="9.140625" style="9"/>
  </cols>
  <sheetData>
    <row r="1" spans="1:13" ht="15" customHeight="1">
      <c r="A1" s="7"/>
      <c r="B1" s="7"/>
      <c r="C1" s="8">
        <v>0</v>
      </c>
      <c r="D1" s="8"/>
      <c r="E1" s="7"/>
      <c r="F1" s="7"/>
      <c r="G1" s="7"/>
      <c r="H1" s="7"/>
      <c r="I1" s="44"/>
      <c r="J1" s="44"/>
      <c r="K1" s="44"/>
      <c r="L1" s="7"/>
    </row>
    <row r="2" spans="1:13" ht="30.75" customHeight="1">
      <c r="A2" s="549" t="s">
        <v>54</v>
      </c>
      <c r="B2" s="549"/>
      <c r="C2" s="549"/>
      <c r="D2" s="549"/>
      <c r="E2" s="549"/>
      <c r="F2" s="549"/>
      <c r="G2" s="549"/>
      <c r="H2" s="549"/>
      <c r="I2" s="549"/>
      <c r="J2" s="549"/>
      <c r="K2" s="549"/>
      <c r="L2" s="7"/>
    </row>
    <row r="3" spans="1:13" ht="11.25" customHeight="1">
      <c r="A3" s="7"/>
      <c r="B3" s="7"/>
      <c r="C3" s="7"/>
      <c r="D3" s="7"/>
      <c r="E3" s="7"/>
      <c r="F3" s="7"/>
      <c r="G3" s="7"/>
      <c r="H3" s="7"/>
      <c r="I3" s="44"/>
      <c r="J3" s="44"/>
      <c r="K3" s="44"/>
      <c r="L3" s="7"/>
    </row>
    <row r="4" spans="1:13" ht="15" customHeight="1">
      <c r="A4" s="7"/>
      <c r="B4" s="7"/>
      <c r="C4" s="222" t="s">
        <v>21</v>
      </c>
      <c r="D4" s="11"/>
      <c r="E4" s="7"/>
      <c r="F4" s="7"/>
      <c r="G4" s="7"/>
      <c r="H4" s="7"/>
      <c r="I4" s="44"/>
      <c r="J4" s="44"/>
      <c r="K4" s="44"/>
      <c r="L4" s="7"/>
    </row>
    <row r="5" spans="1:13" s="14" customFormat="1" ht="15" customHeight="1">
      <c r="A5" s="12"/>
      <c r="B5" s="12"/>
      <c r="C5" s="12"/>
      <c r="D5" s="133" t="s">
        <v>44</v>
      </c>
      <c r="E5" s="133" t="s">
        <v>56</v>
      </c>
      <c r="F5" s="133" t="s">
        <v>57</v>
      </c>
      <c r="G5" s="133" t="s">
        <v>58</v>
      </c>
      <c r="H5" s="266" t="s">
        <v>44</v>
      </c>
      <c r="I5" s="388" t="s">
        <v>56</v>
      </c>
      <c r="J5" s="388" t="s">
        <v>57</v>
      </c>
      <c r="K5" s="388" t="s">
        <v>58</v>
      </c>
      <c r="L5" s="12"/>
    </row>
    <row r="6" spans="1:13" s="14" customFormat="1" ht="15" customHeight="1">
      <c r="A6" s="12"/>
      <c r="B6" s="12"/>
      <c r="C6" s="15" t="s">
        <v>5</v>
      </c>
      <c r="D6" s="133">
        <v>2016</v>
      </c>
      <c r="E6" s="133">
        <v>2016</v>
      </c>
      <c r="F6" s="133">
        <v>2016</v>
      </c>
      <c r="G6" s="133">
        <v>2016</v>
      </c>
      <c r="H6" s="267">
        <v>2017</v>
      </c>
      <c r="I6" s="388">
        <v>2017</v>
      </c>
      <c r="J6" s="388">
        <v>2017</v>
      </c>
      <c r="K6" s="388">
        <v>2017</v>
      </c>
      <c r="L6" s="12"/>
    </row>
    <row r="7" spans="1:13" s="14" customFormat="1" ht="6" customHeight="1">
      <c r="A7" s="319"/>
      <c r="B7" s="319"/>
      <c r="C7" s="320"/>
      <c r="D7" s="324"/>
      <c r="E7" s="324"/>
      <c r="F7" s="324"/>
      <c r="G7" s="324"/>
      <c r="H7" s="325"/>
      <c r="I7" s="375"/>
      <c r="J7" s="375"/>
      <c r="K7" s="375"/>
      <c r="L7" s="12"/>
    </row>
    <row r="8" spans="1:13" s="14" customFormat="1" ht="18" customHeight="1">
      <c r="A8" s="12"/>
      <c r="B8" s="134"/>
      <c r="C8" s="20" t="s">
        <v>119</v>
      </c>
      <c r="D8" s="98">
        <v>37734.050999999999</v>
      </c>
      <c r="E8" s="98">
        <v>37388.927000000003</v>
      </c>
      <c r="F8" s="98">
        <v>37070.654000000002</v>
      </c>
      <c r="G8" s="98">
        <v>19064.309000000001</v>
      </c>
      <c r="H8" s="250">
        <v>18965.179</v>
      </c>
      <c r="I8" s="23">
        <v>0</v>
      </c>
      <c r="J8" s="23">
        <v>0</v>
      </c>
      <c r="K8" s="23">
        <v>0</v>
      </c>
      <c r="L8" s="122"/>
      <c r="M8" s="135"/>
    </row>
    <row r="9" spans="1:13" s="14" customFormat="1" ht="18" customHeight="1">
      <c r="A9" s="12"/>
      <c r="B9" s="134"/>
      <c r="C9" s="33" t="s">
        <v>123</v>
      </c>
      <c r="D9" s="99">
        <v>22642.101999999999</v>
      </c>
      <c r="E9" s="99">
        <v>22408.545999999998</v>
      </c>
      <c r="F9" s="99">
        <v>22439.940999999999</v>
      </c>
      <c r="G9" s="99">
        <v>12207.147000000001</v>
      </c>
      <c r="H9" s="234">
        <v>12249.737999999999</v>
      </c>
      <c r="I9" s="21">
        <v>0</v>
      </c>
      <c r="J9" s="21">
        <v>0</v>
      </c>
      <c r="K9" s="21">
        <v>0</v>
      </c>
      <c r="L9" s="122"/>
    </row>
    <row r="10" spans="1:13" s="14" customFormat="1" ht="18" customHeight="1">
      <c r="A10" s="12"/>
      <c r="B10" s="136"/>
      <c r="C10" s="137" t="s">
        <v>124</v>
      </c>
      <c r="D10" s="138">
        <v>0.60004429421055272</v>
      </c>
      <c r="E10" s="138">
        <v>0.59933642920536334</v>
      </c>
      <c r="F10" s="138">
        <v>0.6053289753129254</v>
      </c>
      <c r="G10" s="138">
        <v>0.64031415982609174</v>
      </c>
      <c r="H10" s="288">
        <v>0.64590679581774579</v>
      </c>
      <c r="I10" s="389" t="s">
        <v>24</v>
      </c>
      <c r="J10" s="389" t="s">
        <v>24</v>
      </c>
      <c r="K10" s="389" t="s">
        <v>24</v>
      </c>
      <c r="L10" s="139"/>
    </row>
    <row r="11" spans="1:13" s="14" customFormat="1" ht="18" customHeight="1">
      <c r="A11" s="12"/>
      <c r="B11" s="134"/>
      <c r="C11" s="20" t="s">
        <v>120</v>
      </c>
      <c r="D11" s="98">
        <v>15091.949000000001</v>
      </c>
      <c r="E11" s="98">
        <v>14980.381000000005</v>
      </c>
      <c r="F11" s="98">
        <v>14630.713000000003</v>
      </c>
      <c r="G11" s="98">
        <v>6857.1620000000003</v>
      </c>
      <c r="H11" s="250">
        <v>6715.4410000000007</v>
      </c>
      <c r="I11" s="23">
        <v>0</v>
      </c>
      <c r="J11" s="23">
        <v>0</v>
      </c>
      <c r="K11" s="23">
        <v>0</v>
      </c>
      <c r="L11" s="12"/>
    </row>
    <row r="12" spans="1:13" s="14" customFormat="1" ht="6.75" customHeight="1">
      <c r="A12" s="12"/>
      <c r="B12" s="134"/>
      <c r="C12" s="33"/>
      <c r="D12" s="99"/>
      <c r="E12" s="99"/>
      <c r="F12" s="99"/>
      <c r="G12" s="99"/>
      <c r="H12" s="234"/>
      <c r="I12" s="21"/>
      <c r="J12" s="21"/>
      <c r="K12" s="21"/>
      <c r="L12" s="12"/>
    </row>
    <row r="13" spans="1:13" s="24" customFormat="1" ht="18" customHeight="1">
      <c r="A13" s="22"/>
      <c r="B13" s="134"/>
      <c r="C13" s="20" t="s">
        <v>182</v>
      </c>
      <c r="D13" s="98">
        <v>12870.522999999999</v>
      </c>
      <c r="E13" s="98">
        <v>12414.049000000001</v>
      </c>
      <c r="F13" s="98">
        <v>12006.805</v>
      </c>
      <c r="G13" s="98">
        <v>12208.698</v>
      </c>
      <c r="H13" s="250">
        <v>11726.431</v>
      </c>
      <c r="I13" s="23">
        <v>0</v>
      </c>
      <c r="J13" s="23">
        <v>0</v>
      </c>
      <c r="K13" s="23">
        <v>0</v>
      </c>
      <c r="L13" s="22"/>
    </row>
    <row r="14" spans="1:13" s="14" customFormat="1" ht="18" customHeight="1">
      <c r="A14" s="12"/>
      <c r="B14" s="42"/>
      <c r="C14" s="33" t="s">
        <v>123</v>
      </c>
      <c r="D14" s="99">
        <v>4149.5190000000002</v>
      </c>
      <c r="E14" s="99">
        <v>4124.5749999999998</v>
      </c>
      <c r="F14" s="99">
        <v>3997.1289999999999</v>
      </c>
      <c r="G14" s="99">
        <v>5459.8559999999998</v>
      </c>
      <c r="H14" s="234">
        <v>5359.5129999999999</v>
      </c>
      <c r="I14" s="21">
        <v>0</v>
      </c>
      <c r="J14" s="21">
        <v>0</v>
      </c>
      <c r="K14" s="21">
        <v>0</v>
      </c>
      <c r="L14" s="12"/>
    </row>
    <row r="15" spans="1:13" s="14" customFormat="1" ht="18" customHeight="1">
      <c r="A15" s="12"/>
      <c r="B15" s="136"/>
      <c r="C15" s="137" t="s">
        <v>124</v>
      </c>
      <c r="D15" s="138">
        <v>0.32240484710683476</v>
      </c>
      <c r="E15" s="138">
        <v>0.33225058157898357</v>
      </c>
      <c r="F15" s="138">
        <v>0.33290529828709636</v>
      </c>
      <c r="G15" s="138">
        <v>0.44721034134843862</v>
      </c>
      <c r="H15" s="288">
        <v>0.45704554096638605</v>
      </c>
      <c r="I15" s="389" t="s">
        <v>24</v>
      </c>
      <c r="J15" s="389" t="s">
        <v>24</v>
      </c>
      <c r="K15" s="389" t="s">
        <v>24</v>
      </c>
      <c r="L15" s="12"/>
    </row>
    <row r="16" spans="1:13" s="14" customFormat="1" ht="18" customHeight="1">
      <c r="A16" s="12"/>
      <c r="B16" s="134"/>
      <c r="C16" s="20" t="s">
        <v>183</v>
      </c>
      <c r="D16" s="98">
        <v>8721.003999999999</v>
      </c>
      <c r="E16" s="98">
        <v>8289.474000000002</v>
      </c>
      <c r="F16" s="98">
        <v>8009.6760000000004</v>
      </c>
      <c r="G16" s="98">
        <v>6748.8420000000006</v>
      </c>
      <c r="H16" s="250">
        <v>6366.9180000000006</v>
      </c>
      <c r="I16" s="23">
        <v>0</v>
      </c>
      <c r="J16" s="23">
        <v>0</v>
      </c>
      <c r="K16" s="23">
        <v>0</v>
      </c>
      <c r="L16" s="12"/>
    </row>
    <row r="17" spans="1:12" s="14" customFormat="1" ht="6.75" hidden="1" customHeight="1" outlineLevel="1">
      <c r="A17" s="12"/>
      <c r="B17" s="134"/>
      <c r="C17" s="33"/>
      <c r="D17" s="99"/>
      <c r="E17" s="99"/>
      <c r="F17" s="99"/>
      <c r="G17" s="99"/>
      <c r="H17" s="234"/>
      <c r="I17" s="21"/>
      <c r="J17" s="21"/>
      <c r="K17" s="21"/>
      <c r="L17" s="12"/>
    </row>
    <row r="18" spans="1:12" s="24" customFormat="1" ht="18" hidden="1" customHeight="1" outlineLevel="1">
      <c r="A18" s="22"/>
      <c r="B18" s="134"/>
      <c r="C18" s="20" t="s">
        <v>184</v>
      </c>
      <c r="D18" s="98">
        <v>0</v>
      </c>
      <c r="E18" s="98">
        <v>0</v>
      </c>
      <c r="F18" s="98">
        <v>0</v>
      </c>
      <c r="G18" s="98"/>
      <c r="H18" s="250"/>
      <c r="I18" s="23"/>
      <c r="J18" s="23"/>
      <c r="K18" s="23"/>
      <c r="L18" s="22"/>
    </row>
    <row r="19" spans="1:12" s="24" customFormat="1" ht="18" hidden="1" customHeight="1" outlineLevel="1">
      <c r="A19" s="22"/>
      <c r="B19" s="134"/>
      <c r="C19" s="33" t="s">
        <v>123</v>
      </c>
      <c r="D19" s="99">
        <v>0</v>
      </c>
      <c r="E19" s="99">
        <v>0</v>
      </c>
      <c r="F19" s="99">
        <v>0</v>
      </c>
      <c r="G19" s="99"/>
      <c r="H19" s="234"/>
      <c r="I19" s="21"/>
      <c r="J19" s="21"/>
      <c r="K19" s="21"/>
      <c r="L19" s="140"/>
    </row>
    <row r="20" spans="1:12" s="14" customFormat="1" ht="18" hidden="1" customHeight="1" outlineLevel="1">
      <c r="A20" s="12"/>
      <c r="B20" s="141"/>
      <c r="C20" s="137" t="s">
        <v>124</v>
      </c>
      <c r="D20" s="138" t="s">
        <v>24</v>
      </c>
      <c r="E20" s="138" t="s">
        <v>24</v>
      </c>
      <c r="F20" s="138" t="s">
        <v>24</v>
      </c>
      <c r="G20" s="138"/>
      <c r="H20" s="288"/>
      <c r="I20" s="389"/>
      <c r="J20" s="389"/>
      <c r="K20" s="389"/>
      <c r="L20" s="142"/>
    </row>
    <row r="21" spans="1:12" s="14" customFormat="1" ht="18" hidden="1" customHeight="1" outlineLevel="1">
      <c r="A21" s="12"/>
      <c r="B21" s="134"/>
      <c r="C21" s="20" t="s">
        <v>185</v>
      </c>
      <c r="D21" s="98">
        <v>0</v>
      </c>
      <c r="E21" s="98">
        <v>0</v>
      </c>
      <c r="F21" s="98">
        <v>0</v>
      </c>
      <c r="G21" s="98"/>
      <c r="H21" s="250"/>
      <c r="I21" s="23"/>
      <c r="J21" s="23"/>
      <c r="K21" s="23"/>
      <c r="L21" s="142"/>
    </row>
    <row r="22" spans="1:12" s="14" customFormat="1" ht="6.75" hidden="1" customHeight="1" outlineLevel="1">
      <c r="A22" s="12"/>
      <c r="B22" s="134"/>
      <c r="C22" s="33"/>
      <c r="D22" s="99"/>
      <c r="E22" s="99"/>
      <c r="F22" s="99"/>
      <c r="G22" s="99"/>
      <c r="H22" s="234"/>
      <c r="I22" s="21"/>
      <c r="J22" s="21"/>
      <c r="K22" s="21"/>
      <c r="L22" s="12"/>
    </row>
    <row r="23" spans="1:12" s="14" customFormat="1" ht="18" hidden="1" customHeight="1" outlineLevel="1">
      <c r="A23" s="12"/>
      <c r="B23" s="134"/>
      <c r="C23" s="20" t="s">
        <v>186</v>
      </c>
      <c r="D23" s="98">
        <v>0</v>
      </c>
      <c r="E23" s="98">
        <v>0</v>
      </c>
      <c r="F23" s="98">
        <v>0</v>
      </c>
      <c r="G23" s="98"/>
      <c r="H23" s="250"/>
      <c r="I23" s="23"/>
      <c r="J23" s="23"/>
      <c r="K23" s="23"/>
      <c r="L23" s="142"/>
    </row>
    <row r="24" spans="1:12" s="14" customFormat="1" ht="18" hidden="1" customHeight="1" outlineLevel="1">
      <c r="A24" s="12"/>
      <c r="B24" s="134"/>
      <c r="C24" s="33" t="s">
        <v>123</v>
      </c>
      <c r="D24" s="99">
        <v>0</v>
      </c>
      <c r="E24" s="99">
        <v>0</v>
      </c>
      <c r="F24" s="99">
        <v>0</v>
      </c>
      <c r="G24" s="99"/>
      <c r="H24" s="234"/>
      <c r="I24" s="21"/>
      <c r="J24" s="21"/>
      <c r="K24" s="21"/>
      <c r="L24" s="142"/>
    </row>
    <row r="25" spans="1:12" s="24" customFormat="1" ht="18" hidden="1" customHeight="1" outlineLevel="1">
      <c r="A25" s="22"/>
      <c r="B25" s="141"/>
      <c r="C25" s="137" t="s">
        <v>124</v>
      </c>
      <c r="D25" s="138" t="s">
        <v>24</v>
      </c>
      <c r="E25" s="138" t="s">
        <v>24</v>
      </c>
      <c r="F25" s="138" t="s">
        <v>24</v>
      </c>
      <c r="G25" s="138"/>
      <c r="H25" s="288"/>
      <c r="I25" s="389"/>
      <c r="J25" s="389"/>
      <c r="K25" s="389"/>
      <c r="L25" s="140"/>
    </row>
    <row r="26" spans="1:12" s="14" customFormat="1" ht="18" hidden="1" customHeight="1" outlineLevel="1">
      <c r="A26" s="12"/>
      <c r="B26" s="134"/>
      <c r="C26" s="20" t="s">
        <v>187</v>
      </c>
      <c r="D26" s="98">
        <v>0</v>
      </c>
      <c r="E26" s="98">
        <v>0</v>
      </c>
      <c r="F26" s="98">
        <v>0</v>
      </c>
      <c r="G26" s="98"/>
      <c r="H26" s="250"/>
      <c r="I26" s="23"/>
      <c r="J26" s="23"/>
      <c r="K26" s="23"/>
      <c r="L26" s="12"/>
    </row>
    <row r="27" spans="1:12" s="14" customFormat="1" ht="3" customHeight="1" collapsed="1">
      <c r="A27" s="12"/>
      <c r="B27" s="134"/>
      <c r="C27" s="33"/>
      <c r="D27" s="99"/>
      <c r="E27" s="99"/>
      <c r="F27" s="99"/>
      <c r="G27" s="99"/>
      <c r="H27" s="234"/>
      <c r="I27" s="21"/>
      <c r="J27" s="21"/>
      <c r="K27" s="21"/>
      <c r="L27" s="12"/>
    </row>
    <row r="28" spans="1:12" s="24" customFormat="1" ht="18" customHeight="1">
      <c r="A28" s="22"/>
      <c r="B28" s="42"/>
      <c r="C28" s="20" t="s">
        <v>188</v>
      </c>
      <c r="D28" s="98">
        <v>750.63</v>
      </c>
      <c r="E28" s="98">
        <v>602.90800000000002</v>
      </c>
      <c r="F28" s="98">
        <v>558.85199999999998</v>
      </c>
      <c r="G28" s="98">
        <v>202.947</v>
      </c>
      <c r="H28" s="250">
        <v>228.749</v>
      </c>
      <c r="I28" s="23">
        <v>0</v>
      </c>
      <c r="J28" s="23">
        <v>0</v>
      </c>
      <c r="K28" s="23">
        <v>0</v>
      </c>
      <c r="L28" s="22"/>
    </row>
    <row r="29" spans="1:12" s="14" customFormat="1" ht="18" customHeight="1">
      <c r="A29" s="12"/>
      <c r="B29" s="42"/>
      <c r="C29" s="33" t="s">
        <v>123</v>
      </c>
      <c r="D29" s="99">
        <v>172.58600000000001</v>
      </c>
      <c r="E29" s="99">
        <v>136.39699999999999</v>
      </c>
      <c r="F29" s="99">
        <v>132.797</v>
      </c>
      <c r="G29" s="99">
        <v>71.641000000000005</v>
      </c>
      <c r="H29" s="234">
        <v>72.260000000000005</v>
      </c>
      <c r="I29" s="21">
        <v>0</v>
      </c>
      <c r="J29" s="21">
        <v>0</v>
      </c>
      <c r="K29" s="21">
        <v>0</v>
      </c>
      <c r="L29" s="12"/>
    </row>
    <row r="30" spans="1:12" s="24" customFormat="1" ht="18" customHeight="1">
      <c r="A30" s="22"/>
      <c r="B30" s="134"/>
      <c r="C30" s="137" t="s">
        <v>124</v>
      </c>
      <c r="D30" s="138">
        <v>0.22992153257930006</v>
      </c>
      <c r="E30" s="138">
        <v>0.22623186290445638</v>
      </c>
      <c r="F30" s="138">
        <v>0.23762463049250965</v>
      </c>
      <c r="G30" s="138">
        <v>0.35300349352293953</v>
      </c>
      <c r="H30" s="288">
        <v>0.31589209133154683</v>
      </c>
      <c r="I30" s="389" t="s">
        <v>24</v>
      </c>
      <c r="J30" s="389" t="s">
        <v>24</v>
      </c>
      <c r="K30" s="389" t="s">
        <v>24</v>
      </c>
      <c r="L30" s="22"/>
    </row>
    <row r="31" spans="1:12" s="14" customFormat="1" ht="18" customHeight="1">
      <c r="A31" s="12"/>
      <c r="B31" s="42"/>
      <c r="C31" s="20" t="s">
        <v>189</v>
      </c>
      <c r="D31" s="98">
        <v>578.04399999999998</v>
      </c>
      <c r="E31" s="98">
        <v>466.51100000000002</v>
      </c>
      <c r="F31" s="98">
        <v>426.05499999999995</v>
      </c>
      <c r="G31" s="98">
        <v>131.30599999999998</v>
      </c>
      <c r="H31" s="250">
        <v>156.48899999999998</v>
      </c>
      <c r="I31" s="23">
        <v>0</v>
      </c>
      <c r="J31" s="23">
        <v>0</v>
      </c>
      <c r="K31" s="23">
        <v>0</v>
      </c>
      <c r="L31" s="12"/>
    </row>
    <row r="32" spans="1:12" s="14" customFormat="1" ht="6.75" customHeight="1">
      <c r="A32" s="12"/>
      <c r="B32" s="134"/>
      <c r="C32" s="33"/>
      <c r="D32" s="99"/>
      <c r="E32" s="99"/>
      <c r="F32" s="99"/>
      <c r="G32" s="99"/>
      <c r="H32" s="234"/>
      <c r="I32" s="21"/>
      <c r="J32" s="21"/>
      <c r="K32" s="21"/>
      <c r="L32" s="12"/>
    </row>
    <row r="33" spans="1:12" s="24" customFormat="1" ht="18" customHeight="1">
      <c r="A33" s="22"/>
      <c r="B33" s="42"/>
      <c r="C33" s="225" t="s">
        <v>190</v>
      </c>
      <c r="D33" s="226">
        <v>51355.203999999998</v>
      </c>
      <c r="E33" s="226">
        <v>50405.883999999998</v>
      </c>
      <c r="F33" s="226">
        <v>49636.311000000002</v>
      </c>
      <c r="G33" s="226">
        <v>31475.954000000002</v>
      </c>
      <c r="H33" s="235">
        <v>30920.359</v>
      </c>
      <c r="I33" s="386">
        <v>0</v>
      </c>
      <c r="J33" s="386">
        <v>0</v>
      </c>
      <c r="K33" s="387">
        <v>0</v>
      </c>
      <c r="L33" s="22"/>
    </row>
    <row r="34" spans="1:12" ht="18" customHeight="1">
      <c r="A34" s="7"/>
      <c r="B34" s="42"/>
      <c r="C34" s="274" t="s">
        <v>123</v>
      </c>
      <c r="D34" s="99">
        <v>26964.206999999999</v>
      </c>
      <c r="E34" s="99">
        <v>26669.518</v>
      </c>
      <c r="F34" s="99">
        <v>26569.866999999998</v>
      </c>
      <c r="G34" s="99">
        <v>17738.644</v>
      </c>
      <c r="H34" s="269">
        <v>17681.510999999999</v>
      </c>
      <c r="I34" s="378">
        <v>0</v>
      </c>
      <c r="J34" s="378">
        <v>0</v>
      </c>
      <c r="K34" s="378">
        <v>0</v>
      </c>
      <c r="L34" s="7"/>
    </row>
    <row r="35" spans="1:12" ht="18" customHeight="1">
      <c r="A35" s="7"/>
      <c r="B35" s="42"/>
      <c r="C35" s="275" t="s">
        <v>124</v>
      </c>
      <c r="D35" s="138">
        <v>0.52505305986127515</v>
      </c>
      <c r="E35" s="138">
        <v>0.52909533339401404</v>
      </c>
      <c r="F35" s="138">
        <v>0.53529092844953763</v>
      </c>
      <c r="G35" s="138">
        <v>0.56356175892238247</v>
      </c>
      <c r="H35" s="270">
        <v>0.57184041750614856</v>
      </c>
      <c r="I35" s="390" t="s">
        <v>24</v>
      </c>
      <c r="J35" s="390" t="s">
        <v>24</v>
      </c>
      <c r="K35" s="390" t="s">
        <v>24</v>
      </c>
      <c r="L35" s="7"/>
    </row>
    <row r="36" spans="1:12" ht="18" customHeight="1">
      <c r="A36" s="7"/>
      <c r="B36" s="42"/>
      <c r="C36" s="225" t="s">
        <v>191</v>
      </c>
      <c r="D36" s="226">
        <v>24390.996999999999</v>
      </c>
      <c r="E36" s="226">
        <v>23736.365999999998</v>
      </c>
      <c r="F36" s="226">
        <v>23066.444000000003</v>
      </c>
      <c r="G36" s="226">
        <v>13737.310000000001</v>
      </c>
      <c r="H36" s="235">
        <v>13238.848000000002</v>
      </c>
      <c r="I36" s="386">
        <v>0</v>
      </c>
      <c r="J36" s="386">
        <v>0</v>
      </c>
      <c r="K36" s="387">
        <v>0</v>
      </c>
      <c r="L36" s="7"/>
    </row>
    <row r="37" spans="1:12" ht="8.25" customHeight="1">
      <c r="A37" s="7"/>
      <c r="B37" s="42"/>
      <c r="C37" s="20"/>
      <c r="D37" s="98"/>
      <c r="E37" s="98"/>
      <c r="F37" s="98"/>
      <c r="G37" s="98"/>
      <c r="H37" s="250"/>
      <c r="I37" s="23"/>
      <c r="J37" s="23"/>
      <c r="K37" s="23"/>
      <c r="L37" s="7"/>
    </row>
    <row r="38" spans="1:12" ht="17.25" customHeight="1">
      <c r="A38" s="7"/>
      <c r="B38" s="42"/>
      <c r="C38" s="20" t="s">
        <v>192</v>
      </c>
      <c r="D38" s="98">
        <v>9118.9699999999993</v>
      </c>
      <c r="E38" s="98">
        <v>7228.38</v>
      </c>
      <c r="F38" s="98">
        <v>6676.0029999999997</v>
      </c>
      <c r="G38" s="98">
        <v>5660.6279999999997</v>
      </c>
      <c r="H38" s="250">
        <v>5439.9430000000002</v>
      </c>
      <c r="I38" s="23">
        <v>0</v>
      </c>
      <c r="J38" s="23">
        <v>0</v>
      </c>
      <c r="K38" s="23">
        <v>0</v>
      </c>
      <c r="L38" s="7"/>
    </row>
    <row r="39" spans="1:12" ht="15" customHeight="1">
      <c r="A39" s="7"/>
      <c r="B39" s="42"/>
      <c r="C39" s="33" t="s">
        <v>123</v>
      </c>
      <c r="D39" s="99">
        <v>342.97800000000001</v>
      </c>
      <c r="E39" s="99">
        <v>287.10000000000002</v>
      </c>
      <c r="F39" s="99">
        <v>242.751</v>
      </c>
      <c r="G39" s="99">
        <v>226.26900000000001</v>
      </c>
      <c r="H39" s="234">
        <v>209.97499999999999</v>
      </c>
      <c r="I39" s="21">
        <v>0</v>
      </c>
      <c r="J39" s="21">
        <v>0</v>
      </c>
      <c r="K39" s="21">
        <v>0</v>
      </c>
      <c r="L39" s="7"/>
    </row>
    <row r="40" spans="1:12" ht="15" customHeight="1">
      <c r="A40" s="7"/>
      <c r="B40" s="42"/>
      <c r="C40" s="137" t="s">
        <v>124</v>
      </c>
      <c r="D40" s="138">
        <v>3.7611484630391372E-2</v>
      </c>
      <c r="E40" s="138">
        <v>3.971844313663643E-2</v>
      </c>
      <c r="F40" s="138">
        <v>3.6361727219115993E-2</v>
      </c>
      <c r="G40" s="138">
        <v>3.9972420021241462E-2</v>
      </c>
      <c r="H40" s="288">
        <v>3.8598750023667527E-2</v>
      </c>
      <c r="I40" s="389" t="s">
        <v>24</v>
      </c>
      <c r="J40" s="389" t="s">
        <v>24</v>
      </c>
      <c r="K40" s="389" t="s">
        <v>24</v>
      </c>
      <c r="L40" s="7"/>
    </row>
    <row r="41" spans="1:12" s="14" customFormat="1" ht="17.25" customHeight="1">
      <c r="A41" s="7"/>
      <c r="B41" s="42"/>
      <c r="C41" s="20" t="s">
        <v>193</v>
      </c>
      <c r="D41" s="98">
        <v>8775.9920000000002</v>
      </c>
      <c r="E41" s="98">
        <v>6941.28</v>
      </c>
      <c r="F41" s="98">
        <v>6433.2519999999995</v>
      </c>
      <c r="G41" s="98">
        <v>5434.3589999999995</v>
      </c>
      <c r="H41" s="250">
        <v>5229.9679999999998</v>
      </c>
      <c r="I41" s="23">
        <v>0</v>
      </c>
      <c r="J41" s="23">
        <v>0</v>
      </c>
      <c r="K41" s="23">
        <v>0</v>
      </c>
      <c r="L41" s="12"/>
    </row>
    <row r="42" spans="1:12" ht="18" customHeight="1">
      <c r="A42" s="7"/>
      <c r="B42" s="143"/>
      <c r="C42" s="144"/>
      <c r="D42" s="102"/>
      <c r="E42" s="102"/>
      <c r="F42" s="102"/>
      <c r="G42" s="102"/>
      <c r="H42" s="289"/>
      <c r="I42" s="75"/>
      <c r="J42" s="75"/>
      <c r="K42" s="75"/>
      <c r="L42" s="7"/>
    </row>
    <row r="43" spans="1:12" ht="18" customHeight="1">
      <c r="A43" s="7"/>
      <c r="B43" s="287" t="s">
        <v>22</v>
      </c>
      <c r="C43" s="146"/>
      <c r="D43" s="58"/>
      <c r="E43" s="58"/>
      <c r="F43" s="58"/>
      <c r="G43" s="58"/>
      <c r="H43" s="289"/>
      <c r="I43" s="75"/>
      <c r="J43" s="75"/>
      <c r="K43" s="75"/>
      <c r="L43" s="7"/>
    </row>
    <row r="44" spans="1:12" ht="18" customHeight="1">
      <c r="A44" s="7"/>
      <c r="B44" s="134"/>
      <c r="C44" s="20"/>
      <c r="D44" s="13" t="s">
        <v>44</v>
      </c>
      <c r="E44" s="13" t="s">
        <v>56</v>
      </c>
      <c r="F44" s="13" t="s">
        <v>57</v>
      </c>
      <c r="G44" s="13" t="s">
        <v>58</v>
      </c>
      <c r="H44" s="232" t="s">
        <v>44</v>
      </c>
      <c r="I44" s="40" t="s">
        <v>56</v>
      </c>
      <c r="J44" s="40" t="s">
        <v>57</v>
      </c>
      <c r="K44" s="40" t="s">
        <v>58</v>
      </c>
      <c r="L44" s="7"/>
    </row>
    <row r="45" spans="1:12" ht="18" customHeight="1">
      <c r="A45" s="7"/>
      <c r="B45" s="42"/>
      <c r="C45" s="20"/>
      <c r="D45" s="13">
        <v>2016</v>
      </c>
      <c r="E45" s="13">
        <v>2016</v>
      </c>
      <c r="F45" s="13">
        <v>2016</v>
      </c>
      <c r="G45" s="13">
        <v>2016</v>
      </c>
      <c r="H45" s="232">
        <v>2017</v>
      </c>
      <c r="I45" s="40">
        <v>2017</v>
      </c>
      <c r="J45" s="40">
        <v>2017</v>
      </c>
      <c r="K45" s="40">
        <v>2017</v>
      </c>
      <c r="L45" s="7"/>
    </row>
    <row r="46" spans="1:12" s="14" customFormat="1" ht="6" customHeight="1">
      <c r="A46" s="319"/>
      <c r="B46" s="319"/>
      <c r="C46" s="320"/>
      <c r="D46" s="324"/>
      <c r="E46" s="324"/>
      <c r="F46" s="324"/>
      <c r="G46" s="324"/>
      <c r="H46" s="325"/>
      <c r="I46" s="375"/>
      <c r="J46" s="375"/>
      <c r="K46" s="375"/>
      <c r="L46" s="7"/>
    </row>
    <row r="47" spans="1:12" ht="15.95" customHeight="1">
      <c r="A47" s="7"/>
      <c r="B47" s="134"/>
      <c r="C47" s="20" t="s">
        <v>119</v>
      </c>
      <c r="D47" s="147">
        <v>0.62396968001580311</v>
      </c>
      <c r="E47" s="147">
        <v>0.64872741326236083</v>
      </c>
      <c r="F47" s="147">
        <v>0.65830457615362781</v>
      </c>
      <c r="G47" s="147">
        <v>0.51335658731328582</v>
      </c>
      <c r="H47" s="290">
        <v>0.52159024971794787</v>
      </c>
      <c r="I47" s="148" t="e">
        <v>#DIV/0!</v>
      </c>
      <c r="J47" s="148" t="e">
        <v>#DIV/0!</v>
      </c>
      <c r="K47" s="148" t="e">
        <v>#DIV/0!</v>
      </c>
      <c r="L47" s="7"/>
    </row>
    <row r="48" spans="1:12" ht="15.95" customHeight="1">
      <c r="A48" s="7"/>
      <c r="B48" s="134"/>
      <c r="C48" s="20" t="s">
        <v>120</v>
      </c>
      <c r="D48" s="147">
        <v>0.4550292159472179</v>
      </c>
      <c r="E48" s="147">
        <v>0.48831585709020847</v>
      </c>
      <c r="F48" s="147">
        <v>0.49596148380647725</v>
      </c>
      <c r="G48" s="147">
        <v>0.35767162472917718</v>
      </c>
      <c r="H48" s="290">
        <v>0.36360971921535196</v>
      </c>
      <c r="I48" s="148" t="e">
        <v>#DIV/0!</v>
      </c>
      <c r="J48" s="148" t="e">
        <v>#DIV/0!</v>
      </c>
      <c r="K48" s="148" t="e">
        <v>#DIV/0!</v>
      </c>
      <c r="L48" s="7"/>
    </row>
    <row r="49" spans="1:12" ht="6.75" customHeight="1">
      <c r="A49" s="7"/>
      <c r="B49" s="42"/>
      <c r="C49" s="20"/>
      <c r="D49" s="77"/>
      <c r="E49" s="77"/>
      <c r="F49" s="77"/>
      <c r="G49" s="77"/>
      <c r="H49" s="291"/>
      <c r="I49" s="376"/>
      <c r="J49" s="376"/>
      <c r="K49" s="376"/>
      <c r="L49" s="7"/>
    </row>
    <row r="50" spans="1:12" ht="15.95" customHeight="1">
      <c r="A50" s="7"/>
      <c r="B50" s="134"/>
      <c r="C50" s="20" t="s">
        <v>182</v>
      </c>
      <c r="D50" s="147">
        <v>0.21282676800182504</v>
      </c>
      <c r="E50" s="147">
        <v>0.21539355477845612</v>
      </c>
      <c r="F50" s="147">
        <v>0.21321810714438055</v>
      </c>
      <c r="G50" s="147">
        <v>0.32875125664499766</v>
      </c>
      <c r="H50" s="290">
        <v>0.32250642472661528</v>
      </c>
      <c r="I50" s="148" t="e">
        <v>#DIV/0!</v>
      </c>
      <c r="J50" s="148" t="e">
        <v>#DIV/0!</v>
      </c>
      <c r="K50" s="148" t="e">
        <v>#DIV/0!</v>
      </c>
      <c r="L50" s="7"/>
    </row>
    <row r="51" spans="1:12" ht="15.95" customHeight="1">
      <c r="A51" s="7"/>
      <c r="B51" s="134"/>
      <c r="C51" s="20" t="s">
        <v>194</v>
      </c>
      <c r="D51" s="147">
        <v>0.26294228879202747</v>
      </c>
      <c r="E51" s="147">
        <v>0.27021219294335697</v>
      </c>
      <c r="F51" s="147">
        <v>0.27151723868612065</v>
      </c>
      <c r="G51" s="147">
        <v>0.35202162107013218</v>
      </c>
      <c r="H51" s="290">
        <v>0.34473882895362645</v>
      </c>
      <c r="I51" s="148" t="e">
        <v>#DIV/0!</v>
      </c>
      <c r="J51" s="148" t="e">
        <v>#DIV/0!</v>
      </c>
      <c r="K51" s="148" t="e">
        <v>#DIV/0!</v>
      </c>
      <c r="L51" s="7"/>
    </row>
    <row r="52" spans="1:12" ht="6.75" hidden="1" customHeight="1" outlineLevel="1">
      <c r="A52" s="7"/>
      <c r="B52" s="42"/>
      <c r="C52" s="20"/>
      <c r="D52" s="77"/>
      <c r="E52" s="77"/>
      <c r="F52" s="77"/>
      <c r="G52" s="77"/>
      <c r="H52" s="291"/>
      <c r="I52" s="376"/>
      <c r="J52" s="376"/>
      <c r="K52" s="376"/>
      <c r="L52" s="7"/>
    </row>
    <row r="53" spans="1:12" ht="15.95" hidden="1" customHeight="1" outlineLevel="1">
      <c r="A53" s="7"/>
      <c r="B53" s="134"/>
      <c r="C53" s="20" t="s">
        <v>184</v>
      </c>
      <c r="D53" s="147">
        <v>0</v>
      </c>
      <c r="E53" s="147">
        <v>0</v>
      </c>
      <c r="F53" s="147">
        <v>0</v>
      </c>
      <c r="G53" s="147">
        <v>0</v>
      </c>
      <c r="H53" s="290">
        <v>0</v>
      </c>
      <c r="I53" s="148" t="e">
        <v>#DIV/0!</v>
      </c>
      <c r="J53" s="148" t="e">
        <v>#DIV/0!</v>
      </c>
      <c r="K53" s="148" t="e">
        <v>#DIV/0!</v>
      </c>
      <c r="L53" s="7"/>
    </row>
    <row r="54" spans="1:12" ht="15.95" hidden="1" customHeight="1" outlineLevel="1">
      <c r="A54" s="7"/>
      <c r="B54" s="134"/>
      <c r="C54" s="20" t="s">
        <v>195</v>
      </c>
      <c r="D54" s="147">
        <v>0</v>
      </c>
      <c r="E54" s="147">
        <v>0</v>
      </c>
      <c r="F54" s="147">
        <v>0</v>
      </c>
      <c r="G54" s="147">
        <v>0</v>
      </c>
      <c r="H54" s="290">
        <v>0</v>
      </c>
      <c r="I54" s="148" t="e">
        <v>#DIV/0!</v>
      </c>
      <c r="J54" s="148" t="e">
        <v>#DIV/0!</v>
      </c>
      <c r="K54" s="148" t="e">
        <v>#DIV/0!</v>
      </c>
      <c r="L54" s="7"/>
    </row>
    <row r="55" spans="1:12" ht="6.75" hidden="1" customHeight="1" outlineLevel="1">
      <c r="A55" s="7"/>
      <c r="B55" s="42"/>
      <c r="C55" s="20"/>
      <c r="D55" s="77"/>
      <c r="E55" s="77"/>
      <c r="F55" s="77"/>
      <c r="G55" s="77"/>
      <c r="H55" s="291"/>
      <c r="I55" s="376"/>
      <c r="J55" s="376"/>
      <c r="K55" s="376"/>
      <c r="L55" s="7"/>
    </row>
    <row r="56" spans="1:12" ht="15.95" hidden="1" customHeight="1" outlineLevel="1">
      <c r="A56" s="7"/>
      <c r="B56" s="134"/>
      <c r="C56" s="20" t="s">
        <v>186</v>
      </c>
      <c r="D56" s="147">
        <v>0</v>
      </c>
      <c r="E56" s="147">
        <v>0</v>
      </c>
      <c r="F56" s="147">
        <v>0</v>
      </c>
      <c r="G56" s="147">
        <v>0</v>
      </c>
      <c r="H56" s="290">
        <v>0</v>
      </c>
      <c r="I56" s="148" t="e">
        <v>#DIV/0!</v>
      </c>
      <c r="J56" s="148" t="e">
        <v>#DIV/0!</v>
      </c>
      <c r="K56" s="148" t="e">
        <v>#DIV/0!</v>
      </c>
      <c r="L56" s="7"/>
    </row>
    <row r="57" spans="1:12" ht="15.95" hidden="1" customHeight="1" outlineLevel="1">
      <c r="A57" s="7"/>
      <c r="B57" s="134"/>
      <c r="C57" s="20" t="s">
        <v>196</v>
      </c>
      <c r="D57" s="147">
        <v>0</v>
      </c>
      <c r="E57" s="147">
        <v>0</v>
      </c>
      <c r="F57" s="147">
        <v>0</v>
      </c>
      <c r="G57" s="147">
        <v>0</v>
      </c>
      <c r="H57" s="290">
        <v>0</v>
      </c>
      <c r="I57" s="148" t="e">
        <v>#DIV/0!</v>
      </c>
      <c r="J57" s="148" t="e">
        <v>#DIV/0!</v>
      </c>
      <c r="K57" s="148" t="e">
        <v>#DIV/0!</v>
      </c>
      <c r="L57" s="7"/>
    </row>
    <row r="58" spans="1:12" ht="4.5" customHeight="1" collapsed="1">
      <c r="A58" s="7"/>
      <c r="B58" s="134"/>
      <c r="C58" s="20"/>
      <c r="D58" s="147"/>
      <c r="E58" s="147"/>
      <c r="F58" s="147"/>
      <c r="G58" s="147"/>
      <c r="H58" s="290"/>
      <c r="I58" s="148"/>
      <c r="J58" s="148"/>
      <c r="K58" s="148"/>
      <c r="L58" s="7"/>
    </row>
    <row r="59" spans="1:12" ht="15.95" customHeight="1">
      <c r="A59" s="7"/>
      <c r="B59" s="134"/>
      <c r="C59" s="20" t="s">
        <v>188</v>
      </c>
      <c r="D59" s="147">
        <v>1.2412405996649082E-2</v>
      </c>
      <c r="E59" s="147">
        <v>1.0460929977348198E-2</v>
      </c>
      <c r="F59" s="147">
        <v>9.9241526462577976E-3</v>
      </c>
      <c r="G59" s="147">
        <v>5.4648809629276058E-3</v>
      </c>
      <c r="H59" s="290">
        <v>6.291174369233786E-3</v>
      </c>
      <c r="I59" s="148" t="e">
        <v>#DIV/0!</v>
      </c>
      <c r="J59" s="148" t="e">
        <v>#DIV/0!</v>
      </c>
      <c r="K59" s="148" t="e">
        <v>#DIV/0!</v>
      </c>
      <c r="L59" s="7"/>
    </row>
    <row r="60" spans="1:12" ht="15.95" customHeight="1">
      <c r="A60" s="7"/>
      <c r="B60" s="134"/>
      <c r="C60" s="20" t="s">
        <v>197</v>
      </c>
      <c r="D60" s="147">
        <v>1.74282929330727E-2</v>
      </c>
      <c r="E60" s="147">
        <v>1.5206870827051074E-2</v>
      </c>
      <c r="F60" s="147">
        <v>1.4442691206038187E-2</v>
      </c>
      <c r="G60" s="147">
        <v>6.848960307003004E-3</v>
      </c>
      <c r="H60" s="290">
        <v>8.4731473853007118E-3</v>
      </c>
      <c r="I60" s="148" t="e">
        <v>#DIV/0!</v>
      </c>
      <c r="J60" s="148" t="e">
        <v>#DIV/0!</v>
      </c>
      <c r="K60" s="148" t="e">
        <v>#DIV/0!</v>
      </c>
      <c r="L60" s="7"/>
    </row>
    <row r="61" spans="1:12" ht="6.75" customHeight="1">
      <c r="A61" s="160"/>
      <c r="B61" s="42"/>
      <c r="C61" s="20"/>
      <c r="D61" s="77"/>
      <c r="E61" s="77"/>
      <c r="F61" s="77"/>
      <c r="G61" s="77"/>
      <c r="H61" s="291"/>
      <c r="I61" s="376"/>
      <c r="J61" s="376"/>
      <c r="K61" s="376"/>
      <c r="L61" s="7"/>
    </row>
    <row r="62" spans="1:12" ht="18" customHeight="1">
      <c r="A62" s="160"/>
      <c r="B62" s="42"/>
      <c r="C62" s="285" t="s">
        <v>121</v>
      </c>
      <c r="D62" s="277">
        <v>0.84920885401427726</v>
      </c>
      <c r="E62" s="277">
        <v>0.8745818980181651</v>
      </c>
      <c r="F62" s="277">
        <v>0.8814468359442662</v>
      </c>
      <c r="G62" s="277">
        <v>0.84757272492121105</v>
      </c>
      <c r="H62" s="292">
        <v>0.85038784881379692</v>
      </c>
      <c r="I62" s="392" t="e">
        <v>#DIV/0!</v>
      </c>
      <c r="J62" s="392" t="e">
        <v>#DIV/0!</v>
      </c>
      <c r="K62" s="394" t="e">
        <v>#DIV/0!</v>
      </c>
      <c r="L62" s="7"/>
    </row>
    <row r="63" spans="1:12" ht="18" customHeight="1">
      <c r="A63" s="160"/>
      <c r="B63" s="42"/>
      <c r="C63" s="286" t="s">
        <v>122</v>
      </c>
      <c r="D63" s="280">
        <v>0.735399797672318</v>
      </c>
      <c r="E63" s="280">
        <v>0.77373492086061624</v>
      </c>
      <c r="F63" s="280">
        <v>0.7819214136986361</v>
      </c>
      <c r="G63" s="280">
        <v>0.71654220610631236</v>
      </c>
      <c r="H63" s="293">
        <v>0.71682169555427921</v>
      </c>
      <c r="I63" s="393" t="e">
        <v>#DIV/0!</v>
      </c>
      <c r="J63" s="393" t="e">
        <v>#DIV/0!</v>
      </c>
      <c r="K63" s="394" t="e">
        <v>#DIV/0!</v>
      </c>
      <c r="L63" s="7"/>
    </row>
    <row r="64" spans="1:12">
      <c r="A64" s="160"/>
      <c r="B64" s="149"/>
      <c r="C64" s="149"/>
      <c r="D64" s="149"/>
      <c r="E64" s="52"/>
      <c r="F64" s="52"/>
      <c r="G64" s="52"/>
      <c r="H64" s="52"/>
      <c r="I64" s="383"/>
      <c r="J64" s="148"/>
      <c r="K64" s="148"/>
      <c r="L64" s="7"/>
    </row>
    <row r="65" spans="1:12">
      <c r="A65" s="7"/>
      <c r="B65" s="7"/>
      <c r="C65" s="7"/>
      <c r="D65" s="153"/>
      <c r="E65" s="153"/>
      <c r="F65" s="153"/>
      <c r="G65" s="153"/>
      <c r="H65" s="153"/>
      <c r="I65" s="391"/>
      <c r="J65" s="391"/>
      <c r="K65" s="391"/>
      <c r="L65" s="7"/>
    </row>
    <row r="66" spans="1:12">
      <c r="A66" s="7"/>
      <c r="B66" s="7"/>
      <c r="C66" s="7"/>
      <c r="D66" s="153"/>
      <c r="E66" s="153"/>
      <c r="F66" s="153"/>
      <c r="G66" s="153"/>
      <c r="H66" s="153"/>
      <c r="I66" s="391"/>
      <c r="J66" s="391"/>
      <c r="K66" s="391"/>
      <c r="L66" s="7"/>
    </row>
    <row r="67" spans="1:12">
      <c r="A67" s="7"/>
      <c r="B67" s="7"/>
      <c r="C67" s="7"/>
      <c r="D67" s="153"/>
      <c r="E67" s="153"/>
      <c r="F67" s="153"/>
      <c r="G67" s="153"/>
      <c r="H67" s="153"/>
      <c r="I67" s="391"/>
      <c r="J67" s="391"/>
      <c r="K67" s="391"/>
      <c r="L67" s="7"/>
    </row>
    <row r="68" spans="1:12">
      <c r="A68" s="7"/>
      <c r="B68" s="7"/>
      <c r="C68" s="7"/>
      <c r="D68" s="153"/>
      <c r="E68" s="153"/>
      <c r="F68" s="153"/>
      <c r="G68" s="153"/>
      <c r="H68" s="153"/>
      <c r="I68" s="391"/>
      <c r="J68" s="391"/>
      <c r="K68" s="391"/>
      <c r="L68" s="7"/>
    </row>
    <row r="69" spans="1:12">
      <c r="A69" s="7"/>
      <c r="B69" s="7"/>
      <c r="C69" s="7"/>
      <c r="D69" s="153"/>
      <c r="E69" s="153"/>
      <c r="F69" s="153"/>
      <c r="G69" s="153"/>
      <c r="H69" s="153"/>
      <c r="I69" s="391"/>
      <c r="J69" s="391"/>
      <c r="K69" s="391"/>
      <c r="L69" s="7"/>
    </row>
    <row r="70" spans="1:12">
      <c r="A70" s="7"/>
      <c r="B70" s="7"/>
      <c r="C70" s="7"/>
      <c r="D70" s="153"/>
      <c r="E70" s="153"/>
      <c r="F70" s="153"/>
      <c r="G70" s="153"/>
      <c r="H70" s="153"/>
      <c r="I70" s="391"/>
      <c r="J70" s="391"/>
      <c r="K70" s="391"/>
      <c r="L70" s="7"/>
    </row>
    <row r="71" spans="1:12">
      <c r="A71" s="7"/>
      <c r="B71" s="7"/>
      <c r="C71" s="7"/>
      <c r="D71" s="153"/>
      <c r="E71" s="153"/>
      <c r="F71" s="153"/>
      <c r="G71" s="153"/>
      <c r="H71" s="153"/>
      <c r="I71" s="391"/>
      <c r="J71" s="391"/>
      <c r="K71" s="391"/>
      <c r="L71" s="7"/>
    </row>
    <row r="72" spans="1:12">
      <c r="A72" s="7"/>
      <c r="B72" s="7"/>
      <c r="C72" s="7"/>
      <c r="D72" s="7"/>
      <c r="E72" s="7"/>
      <c r="F72" s="7"/>
      <c r="G72" s="7"/>
      <c r="H72" s="7"/>
      <c r="I72" s="44"/>
      <c r="J72" s="44"/>
      <c r="K72" s="44"/>
      <c r="L72" s="7"/>
    </row>
    <row r="73" spans="1:12">
      <c r="A73" s="7"/>
      <c r="B73" s="7"/>
      <c r="C73" s="7"/>
      <c r="D73" s="7"/>
      <c r="E73" s="7"/>
      <c r="F73" s="7"/>
      <c r="G73" s="7"/>
      <c r="H73" s="7"/>
      <c r="I73" s="44"/>
      <c r="J73" s="44"/>
      <c r="K73" s="44"/>
      <c r="L73" s="7"/>
    </row>
    <row r="74" spans="1:12">
      <c r="A74" s="7"/>
      <c r="B74" s="7"/>
      <c r="C74" s="7"/>
      <c r="D74" s="7"/>
      <c r="E74" s="7"/>
      <c r="F74" s="7"/>
      <c r="G74" s="7"/>
      <c r="H74" s="7"/>
      <c r="I74" s="44"/>
      <c r="J74" s="44"/>
      <c r="K74" s="44"/>
      <c r="L74" s="7"/>
    </row>
    <row r="75" spans="1:12">
      <c r="A75" s="7"/>
      <c r="B75" s="7"/>
      <c r="C75" s="7"/>
      <c r="D75" s="7"/>
      <c r="E75" s="7"/>
      <c r="F75" s="7"/>
      <c r="G75" s="7"/>
      <c r="H75" s="7"/>
      <c r="I75" s="44"/>
      <c r="J75" s="44"/>
      <c r="K75" s="44"/>
      <c r="L75" s="7"/>
    </row>
    <row r="76" spans="1:12">
      <c r="A76" s="7"/>
      <c r="B76" s="7"/>
      <c r="C76" s="7"/>
      <c r="D76" s="7"/>
      <c r="E76" s="7"/>
      <c r="F76" s="7"/>
      <c r="G76" s="7"/>
      <c r="H76" s="7"/>
      <c r="I76" s="44"/>
      <c r="J76" s="44"/>
      <c r="K76" s="44"/>
      <c r="L76" s="7"/>
    </row>
    <row r="77" spans="1:12">
      <c r="A77" s="7"/>
      <c r="B77" s="7"/>
      <c r="C77" s="7"/>
      <c r="D77" s="7"/>
      <c r="E77" s="7"/>
      <c r="F77" s="7"/>
      <c r="G77" s="7"/>
      <c r="H77" s="7"/>
      <c r="I77" s="44"/>
      <c r="J77" s="44"/>
      <c r="K77" s="44"/>
      <c r="L77" s="7"/>
    </row>
    <row r="78" spans="1:12">
      <c r="A78" s="7"/>
      <c r="B78" s="7"/>
      <c r="C78" s="7"/>
      <c r="D78" s="7"/>
      <c r="E78" s="7"/>
      <c r="F78" s="7"/>
      <c r="G78" s="7"/>
      <c r="H78" s="7"/>
      <c r="I78" s="44"/>
      <c r="J78" s="44"/>
      <c r="K78" s="44"/>
      <c r="L78" s="7"/>
    </row>
    <row r="79" spans="1:12">
      <c r="A79" s="7"/>
      <c r="B79" s="7"/>
      <c r="C79" s="7"/>
      <c r="D79" s="7"/>
      <c r="E79" s="7"/>
      <c r="F79" s="7"/>
      <c r="G79" s="7"/>
      <c r="H79" s="7"/>
      <c r="I79" s="44"/>
      <c r="J79" s="44"/>
      <c r="K79" s="44"/>
      <c r="L79" s="7"/>
    </row>
    <row r="80" spans="1:12">
      <c r="A80" s="7"/>
      <c r="B80" s="7"/>
      <c r="C80" s="7"/>
      <c r="D80" s="7"/>
      <c r="E80" s="7"/>
      <c r="F80" s="7"/>
      <c r="G80" s="7"/>
      <c r="H80" s="7"/>
      <c r="I80" s="44"/>
      <c r="J80" s="44"/>
      <c r="K80" s="44"/>
      <c r="L80" s="7"/>
    </row>
    <row r="81" spans="1:12">
      <c r="A81" s="7"/>
      <c r="B81" s="7"/>
      <c r="C81" s="7"/>
      <c r="D81" s="7"/>
      <c r="E81" s="7"/>
      <c r="F81" s="7"/>
      <c r="G81" s="7"/>
      <c r="H81" s="7"/>
      <c r="I81" s="44"/>
      <c r="J81" s="44"/>
      <c r="K81" s="44"/>
      <c r="L81" s="7"/>
    </row>
    <row r="82" spans="1:12">
      <c r="A82" s="7"/>
      <c r="B82" s="7"/>
      <c r="C82" s="7"/>
      <c r="D82" s="7"/>
      <c r="E82" s="7"/>
      <c r="F82" s="7"/>
      <c r="G82" s="7"/>
      <c r="H82" s="7"/>
      <c r="I82" s="44"/>
      <c r="J82" s="44"/>
      <c r="K82" s="44"/>
      <c r="L82" s="7"/>
    </row>
    <row r="83" spans="1:12">
      <c r="A83" s="7"/>
      <c r="B83" s="7"/>
      <c r="C83" s="7"/>
      <c r="D83" s="7"/>
      <c r="E83" s="7"/>
      <c r="F83" s="7"/>
      <c r="G83" s="7"/>
      <c r="H83" s="7"/>
      <c r="I83" s="44"/>
      <c r="J83" s="44"/>
      <c r="K83" s="44"/>
      <c r="L83" s="7"/>
    </row>
    <row r="84" spans="1:12">
      <c r="A84" s="7"/>
      <c r="B84" s="7"/>
      <c r="C84" s="7"/>
      <c r="D84" s="7"/>
      <c r="E84" s="7"/>
      <c r="F84" s="7"/>
      <c r="G84" s="7"/>
      <c r="H84" s="7"/>
      <c r="I84" s="44"/>
      <c r="J84" s="44"/>
      <c r="K84" s="44"/>
      <c r="L84" s="7"/>
    </row>
    <row r="85" spans="1:12">
      <c r="A85" s="7"/>
      <c r="B85" s="7"/>
      <c r="C85" s="7"/>
      <c r="D85" s="7"/>
      <c r="E85" s="7"/>
      <c r="F85" s="7"/>
      <c r="G85" s="7"/>
      <c r="H85" s="7"/>
      <c r="I85" s="44"/>
      <c r="J85" s="44"/>
      <c r="K85" s="44"/>
      <c r="L85" s="7"/>
    </row>
    <row r="86" spans="1:12">
      <c r="A86" s="7"/>
      <c r="B86" s="7"/>
      <c r="C86" s="7"/>
      <c r="D86" s="7"/>
      <c r="E86" s="7"/>
      <c r="F86" s="7"/>
      <c r="G86" s="7"/>
      <c r="H86" s="7"/>
      <c r="I86" s="44"/>
      <c r="J86" s="44"/>
      <c r="K86" s="44"/>
      <c r="L86" s="7"/>
    </row>
    <row r="87" spans="1:12">
      <c r="A87" s="7"/>
      <c r="B87" s="7"/>
      <c r="C87" s="7"/>
      <c r="D87" s="7"/>
      <c r="E87" s="7"/>
      <c r="F87" s="7"/>
      <c r="G87" s="7"/>
      <c r="H87" s="7"/>
      <c r="I87" s="44"/>
      <c r="J87" s="44"/>
      <c r="K87" s="44"/>
      <c r="L87" s="7"/>
    </row>
    <row r="88" spans="1:12">
      <c r="A88" s="7"/>
      <c r="B88" s="7"/>
      <c r="C88" s="7"/>
      <c r="D88" s="7"/>
      <c r="E88" s="7"/>
      <c r="F88" s="7"/>
      <c r="G88" s="7"/>
      <c r="H88" s="7"/>
      <c r="I88" s="44"/>
      <c r="J88" s="44"/>
      <c r="K88" s="44"/>
      <c r="L88" s="7"/>
    </row>
    <row r="89" spans="1:12">
      <c r="A89" s="7"/>
      <c r="B89" s="7"/>
      <c r="C89" s="153"/>
      <c r="D89" s="153"/>
      <c r="E89" s="7"/>
      <c r="F89" s="7"/>
      <c r="G89" s="7"/>
      <c r="H89" s="7"/>
      <c r="I89" s="44"/>
      <c r="J89" s="44"/>
      <c r="K89" s="44"/>
      <c r="L89" s="7"/>
    </row>
    <row r="90" spans="1:12">
      <c r="A90" s="7"/>
      <c r="B90" s="7"/>
      <c r="C90" s="7"/>
      <c r="D90" s="7"/>
      <c r="E90" s="7"/>
      <c r="F90" s="7"/>
      <c r="G90" s="7"/>
      <c r="H90" s="7"/>
      <c r="I90" s="44"/>
      <c r="J90" s="44"/>
      <c r="K90" s="44"/>
      <c r="L90" s="7"/>
    </row>
    <row r="91" spans="1:12">
      <c r="A91" s="7"/>
      <c r="B91" s="7"/>
      <c r="C91" s="7"/>
      <c r="D91" s="7"/>
      <c r="E91" s="7"/>
      <c r="F91" s="7"/>
      <c r="G91" s="7"/>
      <c r="H91" s="7"/>
      <c r="I91" s="44"/>
      <c r="J91" s="44"/>
      <c r="K91" s="44"/>
      <c r="L91" s="7"/>
    </row>
    <row r="92" spans="1:12">
      <c r="A92" s="7"/>
      <c r="B92" s="7"/>
      <c r="C92" s="7"/>
      <c r="D92" s="7"/>
      <c r="E92" s="7"/>
      <c r="F92" s="7"/>
      <c r="G92" s="7"/>
      <c r="H92" s="7"/>
      <c r="I92" s="44"/>
      <c r="J92" s="44"/>
      <c r="K92" s="44"/>
      <c r="L92" s="7"/>
    </row>
    <row r="93" spans="1:12">
      <c r="A93" s="7"/>
      <c r="B93" s="7"/>
      <c r="C93" s="7"/>
      <c r="D93" s="7"/>
      <c r="E93" s="7"/>
      <c r="F93" s="7"/>
      <c r="G93" s="7"/>
      <c r="H93" s="7"/>
      <c r="I93" s="44"/>
      <c r="J93" s="44"/>
      <c r="K93" s="44"/>
      <c r="L93" s="7"/>
    </row>
    <row r="94" spans="1:12">
      <c r="A94" s="7"/>
      <c r="B94" s="7"/>
      <c r="C94" s="7"/>
      <c r="D94" s="7"/>
      <c r="E94" s="7"/>
      <c r="F94" s="7"/>
      <c r="G94" s="7"/>
      <c r="H94" s="7"/>
      <c r="I94" s="44"/>
      <c r="J94" s="44"/>
      <c r="K94" s="44"/>
      <c r="L94" s="7"/>
    </row>
    <row r="95" spans="1:12">
      <c r="A95" s="7"/>
      <c r="B95" s="7"/>
      <c r="C95" s="7"/>
      <c r="D95" s="7"/>
      <c r="E95" s="7"/>
      <c r="F95" s="7"/>
      <c r="G95" s="7"/>
      <c r="H95" s="7"/>
      <c r="I95" s="44"/>
      <c r="J95" s="44"/>
      <c r="K95" s="44"/>
      <c r="L95" s="7"/>
    </row>
    <row r="96" spans="1:12">
      <c r="A96" s="7"/>
      <c r="B96" s="7"/>
      <c r="C96" s="7"/>
      <c r="D96" s="7"/>
      <c r="E96" s="7"/>
      <c r="F96" s="7"/>
      <c r="G96" s="7"/>
      <c r="H96" s="7"/>
      <c r="I96" s="44"/>
      <c r="J96" s="44"/>
      <c r="K96" s="44"/>
      <c r="L96" s="7"/>
    </row>
    <row r="97" spans="1:12">
      <c r="A97" s="7"/>
      <c r="B97" s="7"/>
      <c r="C97" s="7"/>
      <c r="D97" s="7"/>
      <c r="E97" s="7"/>
      <c r="F97" s="7"/>
      <c r="G97" s="7"/>
      <c r="H97" s="7"/>
      <c r="I97" s="44"/>
      <c r="J97" s="44"/>
      <c r="K97" s="44"/>
      <c r="L97" s="7"/>
    </row>
    <row r="98" spans="1:12">
      <c r="A98" s="7"/>
      <c r="B98" s="7"/>
      <c r="C98" s="7"/>
      <c r="D98" s="7"/>
      <c r="E98" s="7"/>
      <c r="F98" s="7"/>
      <c r="G98" s="7"/>
      <c r="H98" s="7"/>
      <c r="I98" s="44"/>
      <c r="J98" s="44"/>
      <c r="K98" s="44"/>
      <c r="L98" s="7"/>
    </row>
    <row r="99" spans="1:12">
      <c r="A99" s="7"/>
      <c r="B99" s="7"/>
      <c r="C99" s="7"/>
      <c r="D99" s="7"/>
      <c r="E99" s="7"/>
      <c r="F99" s="7"/>
      <c r="G99" s="7"/>
      <c r="H99" s="7"/>
      <c r="I99" s="44"/>
      <c r="J99" s="44"/>
      <c r="K99" s="44"/>
      <c r="L99" s="7"/>
    </row>
    <row r="100" spans="1:12">
      <c r="A100" s="7"/>
      <c r="B100" s="7"/>
      <c r="C100" s="7"/>
      <c r="D100" s="7"/>
      <c r="E100" s="7"/>
      <c r="F100" s="7"/>
      <c r="G100" s="7"/>
      <c r="H100" s="7"/>
      <c r="I100" s="44"/>
      <c r="J100" s="44"/>
      <c r="K100" s="44"/>
      <c r="L100" s="7"/>
    </row>
    <row r="101" spans="1:12">
      <c r="A101" s="7"/>
      <c r="B101" s="7"/>
      <c r="C101" s="7"/>
      <c r="D101" s="7"/>
      <c r="E101" s="7"/>
      <c r="F101" s="7"/>
      <c r="G101" s="7"/>
      <c r="H101" s="7"/>
      <c r="I101" s="44"/>
      <c r="J101" s="44"/>
      <c r="K101" s="44"/>
      <c r="L101" s="7"/>
    </row>
    <row r="102" spans="1:12">
      <c r="A102" s="7"/>
      <c r="B102" s="7"/>
      <c r="C102" s="7"/>
      <c r="D102" s="7"/>
      <c r="E102" s="7"/>
      <c r="F102" s="7"/>
      <c r="G102" s="7"/>
      <c r="H102" s="7"/>
      <c r="I102" s="44"/>
      <c r="J102" s="44"/>
      <c r="K102" s="44"/>
      <c r="L102" s="7"/>
    </row>
    <row r="103" spans="1:12">
      <c r="A103" s="7"/>
      <c r="B103" s="7"/>
      <c r="C103" s="7"/>
      <c r="D103" s="7"/>
      <c r="E103" s="7"/>
      <c r="F103" s="7"/>
      <c r="G103" s="7"/>
      <c r="H103" s="7"/>
      <c r="I103" s="44"/>
      <c r="J103" s="44"/>
      <c r="K103" s="44"/>
      <c r="L103" s="7"/>
    </row>
    <row r="104" spans="1:12">
      <c r="A104" s="7"/>
      <c r="B104" s="7"/>
      <c r="C104" s="7"/>
      <c r="D104" s="7"/>
      <c r="E104" s="7"/>
      <c r="F104" s="7"/>
      <c r="G104" s="7"/>
      <c r="H104" s="7"/>
      <c r="I104" s="44"/>
      <c r="J104" s="44"/>
      <c r="K104" s="44"/>
      <c r="L104" s="7"/>
    </row>
    <row r="105" spans="1:12">
      <c r="A105" s="7"/>
      <c r="B105" s="7"/>
      <c r="C105" s="7"/>
      <c r="D105" s="7"/>
      <c r="E105" s="7"/>
      <c r="F105" s="7"/>
      <c r="G105" s="7"/>
      <c r="H105" s="7"/>
      <c r="I105" s="44"/>
      <c r="J105" s="44"/>
      <c r="K105" s="44"/>
      <c r="L105" s="7"/>
    </row>
    <row r="106" spans="1:12">
      <c r="A106" s="7"/>
      <c r="B106" s="7"/>
      <c r="C106" s="7"/>
      <c r="D106" s="7"/>
      <c r="E106" s="7"/>
      <c r="F106" s="7"/>
      <c r="G106" s="7"/>
      <c r="H106" s="7"/>
      <c r="I106" s="44"/>
      <c r="J106" s="44"/>
      <c r="K106" s="44"/>
      <c r="L106" s="7"/>
    </row>
    <row r="107" spans="1:12">
      <c r="A107" s="7"/>
      <c r="B107" s="7"/>
      <c r="C107" s="7"/>
      <c r="D107" s="7"/>
      <c r="E107" s="7"/>
      <c r="F107" s="7"/>
      <c r="G107" s="7"/>
      <c r="H107" s="7"/>
      <c r="I107" s="44"/>
      <c r="J107" s="44"/>
      <c r="K107" s="44"/>
      <c r="L107" s="7"/>
    </row>
    <row r="108" spans="1:12">
      <c r="A108" s="7"/>
      <c r="B108" s="7"/>
      <c r="C108" s="7"/>
      <c r="D108" s="7"/>
      <c r="E108" s="7"/>
      <c r="F108" s="7"/>
      <c r="G108" s="7"/>
      <c r="H108" s="7"/>
      <c r="I108" s="44"/>
      <c r="J108" s="44"/>
      <c r="K108" s="44"/>
      <c r="L108" s="7"/>
    </row>
    <row r="109" spans="1:12">
      <c r="A109" s="7"/>
      <c r="B109" s="7"/>
      <c r="C109" s="7"/>
      <c r="D109" s="7"/>
      <c r="E109" s="7"/>
      <c r="F109" s="7"/>
      <c r="G109" s="7"/>
      <c r="H109" s="7"/>
      <c r="I109" s="44"/>
      <c r="J109" s="44"/>
      <c r="K109" s="44"/>
      <c r="L109" s="7"/>
    </row>
    <row r="110" spans="1:12">
      <c r="A110" s="7"/>
      <c r="B110" s="7"/>
      <c r="C110" s="7"/>
      <c r="D110" s="7"/>
      <c r="E110" s="7"/>
      <c r="F110" s="7"/>
      <c r="G110" s="7"/>
      <c r="H110" s="7"/>
      <c r="I110" s="44"/>
      <c r="J110" s="44"/>
      <c r="K110" s="44"/>
      <c r="L110" s="7"/>
    </row>
    <row r="111" spans="1:12">
      <c r="A111" s="7"/>
      <c r="B111" s="7"/>
      <c r="C111" s="7"/>
      <c r="D111" s="7"/>
      <c r="E111" s="7"/>
      <c r="F111" s="7"/>
      <c r="G111" s="7"/>
      <c r="H111" s="7"/>
      <c r="I111" s="44"/>
      <c r="J111" s="44"/>
      <c r="K111" s="44"/>
      <c r="L111" s="7"/>
    </row>
    <row r="112" spans="1:12">
      <c r="A112" s="7"/>
      <c r="B112" s="7"/>
      <c r="C112" s="7"/>
      <c r="D112" s="7"/>
      <c r="E112" s="7"/>
      <c r="F112" s="7"/>
      <c r="G112" s="7"/>
      <c r="H112" s="7"/>
      <c r="I112" s="44"/>
      <c r="J112" s="44"/>
      <c r="K112" s="44"/>
      <c r="L112" s="7"/>
    </row>
    <row r="113" spans="1:12">
      <c r="A113" s="7"/>
      <c r="B113" s="7"/>
      <c r="C113" s="7"/>
      <c r="D113" s="7"/>
      <c r="E113" s="7"/>
      <c r="F113" s="7"/>
      <c r="G113" s="7"/>
      <c r="H113" s="7"/>
      <c r="I113" s="44"/>
      <c r="J113" s="44"/>
      <c r="K113" s="44"/>
      <c r="L113" s="7"/>
    </row>
    <row r="114" spans="1:12">
      <c r="A114" s="7"/>
      <c r="B114" s="7"/>
      <c r="C114" s="7"/>
      <c r="D114" s="7"/>
      <c r="E114" s="7"/>
      <c r="F114" s="7"/>
      <c r="G114" s="7"/>
      <c r="H114" s="7"/>
      <c r="I114" s="44"/>
      <c r="J114" s="44"/>
      <c r="K114" s="44"/>
      <c r="L114" s="7"/>
    </row>
    <row r="115" spans="1:12">
      <c r="A115" s="7"/>
      <c r="B115" s="7"/>
      <c r="C115" s="7"/>
      <c r="D115" s="7"/>
      <c r="E115" s="7"/>
      <c r="F115" s="7"/>
      <c r="G115" s="7"/>
      <c r="H115" s="7"/>
      <c r="I115" s="44"/>
      <c r="J115" s="44"/>
      <c r="K115" s="44"/>
      <c r="L115" s="7"/>
    </row>
    <row r="116" spans="1:12">
      <c r="A116" s="7"/>
      <c r="B116" s="7"/>
      <c r="C116" s="7"/>
      <c r="D116" s="7"/>
      <c r="E116" s="7"/>
      <c r="F116" s="7"/>
      <c r="G116" s="7"/>
      <c r="H116" s="7"/>
      <c r="I116" s="44"/>
      <c r="J116" s="44"/>
      <c r="K116" s="44"/>
      <c r="L116" s="7"/>
    </row>
    <row r="117" spans="1:12">
      <c r="A117" s="7"/>
      <c r="B117" s="7"/>
      <c r="C117" s="7"/>
      <c r="D117" s="7"/>
      <c r="E117" s="7"/>
      <c r="F117" s="7"/>
      <c r="G117" s="7"/>
      <c r="H117" s="7"/>
      <c r="I117" s="44"/>
      <c r="J117" s="44"/>
      <c r="K117" s="44"/>
      <c r="L117" s="7"/>
    </row>
    <row r="118" spans="1:12">
      <c r="A118" s="7"/>
      <c r="B118" s="7"/>
      <c r="C118" s="7"/>
      <c r="D118" s="7"/>
      <c r="E118" s="7"/>
      <c r="F118" s="7"/>
      <c r="G118" s="7"/>
      <c r="H118" s="7"/>
      <c r="I118" s="44"/>
      <c r="J118" s="44"/>
      <c r="K118" s="44"/>
      <c r="L118" s="7"/>
    </row>
    <row r="119" spans="1:12">
      <c r="A119" s="7"/>
      <c r="B119" s="7"/>
      <c r="C119" s="7"/>
      <c r="D119" s="7"/>
      <c r="E119" s="7"/>
      <c r="F119" s="7"/>
      <c r="G119" s="7"/>
      <c r="H119" s="7"/>
      <c r="I119" s="44"/>
      <c r="J119" s="44"/>
      <c r="K119" s="44"/>
      <c r="L119" s="7"/>
    </row>
    <row r="120" spans="1:12">
      <c r="A120" s="7"/>
      <c r="B120" s="7"/>
      <c r="C120" s="7"/>
      <c r="D120" s="7"/>
      <c r="E120" s="7"/>
      <c r="F120" s="7"/>
      <c r="G120" s="7"/>
      <c r="H120" s="7"/>
      <c r="I120" s="44"/>
      <c r="J120" s="44"/>
      <c r="K120" s="44"/>
      <c r="L120" s="7"/>
    </row>
    <row r="121" spans="1:12">
      <c r="A121" s="7"/>
      <c r="B121" s="7"/>
      <c r="C121" s="7"/>
      <c r="D121" s="7"/>
      <c r="E121" s="7"/>
      <c r="F121" s="7"/>
      <c r="G121" s="7"/>
      <c r="H121" s="7"/>
      <c r="I121" s="44"/>
      <c r="J121" s="44"/>
      <c r="K121" s="44"/>
      <c r="L121" s="7"/>
    </row>
    <row r="122" spans="1:12">
      <c r="A122" s="7"/>
      <c r="B122" s="7"/>
      <c r="C122" s="7"/>
      <c r="D122" s="7"/>
      <c r="E122" s="7"/>
      <c r="F122" s="7"/>
      <c r="G122" s="7"/>
      <c r="H122" s="7"/>
      <c r="I122" s="44"/>
      <c r="J122" s="44"/>
      <c r="K122" s="44"/>
      <c r="L122" s="7"/>
    </row>
    <row r="123" spans="1:12">
      <c r="A123" s="7"/>
      <c r="B123" s="7"/>
      <c r="C123" s="7"/>
      <c r="D123" s="7"/>
      <c r="E123" s="7"/>
      <c r="F123" s="7"/>
      <c r="G123" s="7"/>
      <c r="H123" s="7"/>
      <c r="I123" s="44"/>
      <c r="J123" s="44"/>
      <c r="K123" s="44"/>
      <c r="L123" s="7"/>
    </row>
    <row r="124" spans="1:12">
      <c r="A124" s="7"/>
      <c r="B124" s="7"/>
      <c r="C124" s="7"/>
      <c r="D124" s="7"/>
      <c r="E124" s="7"/>
      <c r="F124" s="7"/>
      <c r="G124" s="7"/>
      <c r="H124" s="7"/>
      <c r="I124" s="44"/>
      <c r="J124" s="44"/>
      <c r="K124" s="44"/>
      <c r="L124" s="7"/>
    </row>
    <row r="125" spans="1:12">
      <c r="A125" s="7"/>
      <c r="B125" s="7"/>
      <c r="C125" s="7"/>
      <c r="D125" s="7"/>
      <c r="E125" s="7"/>
      <c r="F125" s="7"/>
      <c r="G125" s="7"/>
      <c r="H125" s="7"/>
      <c r="I125" s="44"/>
      <c r="J125" s="44"/>
      <c r="K125" s="44"/>
      <c r="L125" s="7"/>
    </row>
    <row r="126" spans="1:12">
      <c r="A126" s="7"/>
      <c r="B126" s="7"/>
      <c r="C126" s="7"/>
      <c r="D126" s="7"/>
      <c r="E126" s="7"/>
      <c r="F126" s="7"/>
      <c r="G126" s="7"/>
      <c r="H126" s="7"/>
      <c r="I126" s="44"/>
      <c r="J126" s="44"/>
      <c r="K126" s="44"/>
      <c r="L126" s="7"/>
    </row>
    <row r="127" spans="1:12">
      <c r="A127" s="7"/>
      <c r="B127" s="7"/>
      <c r="C127" s="7"/>
      <c r="D127" s="7"/>
      <c r="E127" s="7"/>
      <c r="F127" s="7"/>
      <c r="G127" s="7"/>
      <c r="H127" s="7"/>
      <c r="I127" s="44"/>
      <c r="J127" s="44"/>
      <c r="K127" s="44"/>
      <c r="L127" s="7"/>
    </row>
  </sheetData>
  <mergeCells count="1">
    <mergeCell ref="A2:K2"/>
  </mergeCells>
  <printOptions horizontalCentered="1" verticalCentered="1"/>
  <pageMargins left="0" right="0" top="0" bottom="0" header="0" footer="0"/>
  <pageSetup paperSize="9" scale="81"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9"/>
  <sheetViews>
    <sheetView showGridLines="0" zoomScale="70" zoomScaleNormal="70" workbookViewId="0"/>
  </sheetViews>
  <sheetFormatPr defaultRowHeight="12.75" outlineLevelRow="1" outlineLevelCol="1"/>
  <cols>
    <col min="1" max="1" width="1.5703125" style="9" customWidth="1"/>
    <col min="2" max="2" width="1.42578125" style="9" customWidth="1"/>
    <col min="3" max="3" width="49.7109375" style="9" customWidth="1"/>
    <col min="4" max="8" width="13.140625" style="9" customWidth="1"/>
    <col min="9" max="11" width="13.140625" style="380" hidden="1" customWidth="1" outlineLevel="1"/>
    <col min="12" max="12" width="9.140625" style="9" collapsed="1"/>
    <col min="13" max="13" width="10.85546875" style="9" bestFit="1" customWidth="1"/>
    <col min="14" max="16384" width="9.140625" style="9"/>
  </cols>
  <sheetData>
    <row r="1" spans="1:13" ht="15" customHeight="1">
      <c r="A1" s="7"/>
      <c r="B1" s="7"/>
      <c r="C1" s="8">
        <v>0</v>
      </c>
      <c r="D1" s="7"/>
      <c r="E1" s="7"/>
      <c r="F1" s="7"/>
      <c r="G1" s="7"/>
      <c r="H1" s="7"/>
      <c r="I1" s="44"/>
      <c r="J1" s="44"/>
      <c r="K1" s="44"/>
      <c r="L1" s="7"/>
    </row>
    <row r="2" spans="1:13" ht="30.75" customHeight="1">
      <c r="A2" s="549" t="s">
        <v>248</v>
      </c>
      <c r="B2" s="549"/>
      <c r="C2" s="549"/>
      <c r="D2" s="549"/>
      <c r="E2" s="549"/>
      <c r="F2" s="549"/>
      <c r="G2" s="549"/>
      <c r="H2" s="549"/>
      <c r="I2" s="549"/>
      <c r="J2" s="549"/>
      <c r="K2" s="549"/>
      <c r="L2" s="7"/>
    </row>
    <row r="3" spans="1:13" ht="11.25" customHeight="1">
      <c r="A3" s="7"/>
      <c r="B3" s="7"/>
      <c r="C3" s="7"/>
      <c r="D3" s="7"/>
      <c r="E3" s="7"/>
      <c r="F3" s="7"/>
      <c r="G3" s="7"/>
      <c r="H3" s="7"/>
      <c r="I3" s="44"/>
      <c r="J3" s="44"/>
      <c r="K3" s="44"/>
      <c r="L3" s="7"/>
    </row>
    <row r="4" spans="1:13" ht="15" customHeight="1">
      <c r="A4" s="7"/>
      <c r="B4" s="7"/>
      <c r="C4" s="222" t="s">
        <v>21</v>
      </c>
      <c r="D4" s="7"/>
      <c r="E4" s="7"/>
      <c r="F4" s="7"/>
      <c r="G4" s="7"/>
      <c r="H4" s="7"/>
      <c r="I4" s="44"/>
      <c r="J4" s="44"/>
      <c r="K4" s="44"/>
      <c r="L4" s="7"/>
    </row>
    <row r="5" spans="1:13" s="14" customFormat="1" ht="15" customHeight="1">
      <c r="A5" s="12"/>
      <c r="B5" s="12"/>
      <c r="C5" s="12"/>
      <c r="D5" s="133" t="s">
        <v>44</v>
      </c>
      <c r="E5" s="133" t="s">
        <v>56</v>
      </c>
      <c r="F5" s="133" t="s">
        <v>57</v>
      </c>
      <c r="G5" s="133" t="s">
        <v>58</v>
      </c>
      <c r="H5" s="266" t="s">
        <v>44</v>
      </c>
      <c r="I5" s="388" t="s">
        <v>56</v>
      </c>
      <c r="J5" s="388" t="s">
        <v>57</v>
      </c>
      <c r="K5" s="388" t="s">
        <v>58</v>
      </c>
      <c r="L5" s="12"/>
    </row>
    <row r="6" spans="1:13" s="14" customFormat="1" ht="15" customHeight="1">
      <c r="A6" s="12"/>
      <c r="B6" s="12"/>
      <c r="C6" s="15" t="s">
        <v>5</v>
      </c>
      <c r="D6" s="13">
        <v>2016</v>
      </c>
      <c r="E6" s="13">
        <v>2016</v>
      </c>
      <c r="F6" s="13">
        <v>2016</v>
      </c>
      <c r="G6" s="13">
        <v>2016</v>
      </c>
      <c r="H6" s="232">
        <v>2017</v>
      </c>
      <c r="I6" s="40">
        <v>2017</v>
      </c>
      <c r="J6" s="40">
        <v>2017</v>
      </c>
      <c r="K6" s="40">
        <v>2017</v>
      </c>
      <c r="L6" s="12"/>
    </row>
    <row r="7" spans="1:13" s="14" customFormat="1" ht="6" hidden="1" customHeight="1" outlineLevel="1">
      <c r="A7" s="319"/>
      <c r="B7" s="319"/>
      <c r="C7" s="320"/>
      <c r="D7" s="324"/>
      <c r="E7" s="324"/>
      <c r="F7" s="324"/>
      <c r="G7" s="324"/>
      <c r="H7" s="325"/>
      <c r="I7" s="375"/>
      <c r="J7" s="375"/>
      <c r="K7" s="375"/>
      <c r="L7" s="12"/>
    </row>
    <row r="8" spans="1:13" s="14" customFormat="1" ht="12.75" hidden="1" customHeight="1" outlineLevel="1">
      <c r="A8" s="12"/>
      <c r="B8" s="12"/>
      <c r="C8" s="69"/>
      <c r="D8" s="69"/>
      <c r="E8" s="69"/>
      <c r="F8" s="69"/>
      <c r="G8" s="69"/>
      <c r="H8" s="283"/>
      <c r="I8" s="381"/>
      <c r="J8" s="381"/>
      <c r="K8" s="381"/>
      <c r="L8" s="12"/>
    </row>
    <row r="9" spans="1:13" s="14" customFormat="1" ht="12.75" hidden="1" customHeight="1" outlineLevel="1">
      <c r="A9" s="12"/>
      <c r="B9" s="12"/>
      <c r="C9" s="69"/>
      <c r="D9" s="69"/>
      <c r="E9" s="69"/>
      <c r="F9" s="69"/>
      <c r="G9" s="69"/>
      <c r="H9" s="283"/>
      <c r="I9" s="381"/>
      <c r="J9" s="381"/>
      <c r="K9" s="381"/>
      <c r="L9" s="12"/>
    </row>
    <row r="10" spans="1:13" s="14" customFormat="1" ht="12.75" hidden="1" customHeight="1" outlineLevel="1">
      <c r="A10" s="12"/>
      <c r="B10" s="12"/>
      <c r="C10" s="69"/>
      <c r="D10" s="69"/>
      <c r="E10" s="69"/>
      <c r="F10" s="69"/>
      <c r="G10" s="69"/>
      <c r="H10" s="283"/>
      <c r="I10" s="381"/>
      <c r="J10" s="381"/>
      <c r="K10" s="381"/>
      <c r="L10" s="12"/>
    </row>
    <row r="11" spans="1:13" s="14" customFormat="1" ht="6" hidden="1" customHeight="1" outlineLevel="1">
      <c r="A11" s="12"/>
      <c r="B11" s="12"/>
      <c r="C11" s="69"/>
      <c r="D11" s="69"/>
      <c r="E11" s="69"/>
      <c r="F11" s="69"/>
      <c r="G11" s="69"/>
      <c r="H11" s="283"/>
      <c r="I11" s="381"/>
      <c r="J11" s="381"/>
      <c r="K11" s="381"/>
      <c r="L11" s="12"/>
    </row>
    <row r="12" spans="1:13" s="14" customFormat="1" ht="18" customHeight="1" collapsed="1">
      <c r="A12" s="12"/>
      <c r="B12" s="134"/>
      <c r="C12" s="225" t="s">
        <v>236</v>
      </c>
      <c r="D12" s="32"/>
      <c r="E12" s="32"/>
      <c r="F12" s="32"/>
      <c r="G12" s="32"/>
      <c r="H12" s="269"/>
      <c r="I12" s="518"/>
      <c r="J12" s="378"/>
      <c r="K12" s="378"/>
      <c r="L12" s="199"/>
      <c r="M12" s="16"/>
    </row>
    <row r="13" spans="1:13" s="14" customFormat="1" ht="18" customHeight="1">
      <c r="A13" s="12"/>
      <c r="B13" s="134"/>
      <c r="C13" s="154" t="s">
        <v>121</v>
      </c>
      <c r="D13" s="32">
        <v>8532.42</v>
      </c>
      <c r="E13" s="32">
        <v>8664.1350000000002</v>
      </c>
      <c r="F13" s="32">
        <v>9119.2829999999994</v>
      </c>
      <c r="G13" s="32">
        <v>9617.7839999999997</v>
      </c>
      <c r="H13" s="269">
        <v>9976.4950000000008</v>
      </c>
      <c r="I13" s="518">
        <v>0</v>
      </c>
      <c r="J13" s="378">
        <v>0</v>
      </c>
      <c r="K13" s="378">
        <v>0</v>
      </c>
      <c r="L13" s="199"/>
      <c r="M13" s="16"/>
    </row>
    <row r="14" spans="1:13" s="14" customFormat="1" ht="18" customHeight="1">
      <c r="A14" s="12"/>
      <c r="B14" s="136"/>
      <c r="C14" s="154" t="s">
        <v>122</v>
      </c>
      <c r="D14" s="32">
        <v>4693.1769999999997</v>
      </c>
      <c r="E14" s="32">
        <v>4781.3609999999999</v>
      </c>
      <c r="F14" s="32">
        <v>5098.1480000000001</v>
      </c>
      <c r="G14" s="32">
        <v>4491.9470000000001</v>
      </c>
      <c r="H14" s="269">
        <v>4634.7150000000001</v>
      </c>
      <c r="I14" s="518">
        <v>0</v>
      </c>
      <c r="J14" s="378">
        <v>0</v>
      </c>
      <c r="K14" s="378">
        <v>0</v>
      </c>
      <c r="L14" s="199"/>
      <c r="M14" s="16"/>
    </row>
    <row r="15" spans="1:13" s="14" customFormat="1" ht="18" customHeight="1">
      <c r="A15" s="12"/>
      <c r="B15" s="134"/>
      <c r="C15" s="154" t="s">
        <v>126</v>
      </c>
      <c r="D15" s="32">
        <v>140148.674</v>
      </c>
      <c r="E15" s="32">
        <v>142845.38500000001</v>
      </c>
      <c r="F15" s="32">
        <v>141668.63500000001</v>
      </c>
      <c r="G15" s="32">
        <v>140746.465</v>
      </c>
      <c r="H15" s="269">
        <v>141633.943</v>
      </c>
      <c r="I15" s="518">
        <v>0</v>
      </c>
      <c r="J15" s="378">
        <v>0</v>
      </c>
      <c r="K15" s="378">
        <v>0</v>
      </c>
      <c r="L15" s="199"/>
      <c r="M15" s="16"/>
    </row>
    <row r="16" spans="1:13" s="14" customFormat="1" ht="18" customHeight="1">
      <c r="A16" s="12"/>
      <c r="B16" s="134"/>
      <c r="C16" s="154" t="s">
        <v>127</v>
      </c>
      <c r="D16" s="32">
        <v>135664.245</v>
      </c>
      <c r="E16" s="32">
        <v>138323.74</v>
      </c>
      <c r="F16" s="32">
        <v>137027.519</v>
      </c>
      <c r="G16" s="32">
        <v>134933.255</v>
      </c>
      <c r="H16" s="269">
        <v>135624.38699999999</v>
      </c>
      <c r="I16" s="518">
        <v>0</v>
      </c>
      <c r="J16" s="378">
        <v>0</v>
      </c>
      <c r="K16" s="378">
        <v>0</v>
      </c>
      <c r="L16" s="199"/>
      <c r="M16" s="16"/>
    </row>
    <row r="17" spans="1:13" s="24" customFormat="1" ht="18" customHeight="1">
      <c r="A17" s="22"/>
      <c r="B17" s="134"/>
      <c r="C17" s="154" t="s">
        <v>128</v>
      </c>
      <c r="D17" s="155">
        <v>0.4499594487847528</v>
      </c>
      <c r="E17" s="155">
        <v>0.44814329416612275</v>
      </c>
      <c r="F17" s="155">
        <v>0.44094859212067439</v>
      </c>
      <c r="G17" s="155">
        <v>0.53295405677648822</v>
      </c>
      <c r="H17" s="270">
        <v>0.53543654359572179</v>
      </c>
      <c r="I17" s="519" t="e">
        <v>#DIV/0!</v>
      </c>
      <c r="J17" s="390" t="e">
        <v>#DIV/0!</v>
      </c>
      <c r="K17" s="390" t="e">
        <v>#DIV/0!</v>
      </c>
      <c r="L17" s="85"/>
      <c r="M17" s="26"/>
    </row>
    <row r="18" spans="1:13" s="14" customFormat="1" ht="18" customHeight="1">
      <c r="A18" s="12"/>
      <c r="B18" s="42"/>
      <c r="C18" s="154" t="s">
        <v>129</v>
      </c>
      <c r="D18" s="155">
        <v>0.52557527641630442</v>
      </c>
      <c r="E18" s="155">
        <v>0.52188071861761376</v>
      </c>
      <c r="F18" s="155">
        <v>0.50893430985747556</v>
      </c>
      <c r="G18" s="155">
        <v>0.60442301469860338</v>
      </c>
      <c r="H18" s="270">
        <v>0.60237147414999059</v>
      </c>
      <c r="I18" s="519" t="e">
        <v>#DIV/0!</v>
      </c>
      <c r="J18" s="390" t="e">
        <v>#DIV/0!</v>
      </c>
      <c r="K18" s="390" t="e">
        <v>#DIV/0!</v>
      </c>
      <c r="L18" s="199"/>
      <c r="M18" s="16"/>
    </row>
    <row r="19" spans="1:13" s="14" customFormat="1" ht="18" customHeight="1">
      <c r="A19" s="12"/>
      <c r="B19" s="136"/>
      <c r="C19" s="154" t="s">
        <v>130</v>
      </c>
      <c r="D19" s="155">
        <v>6.0881203913495462E-2</v>
      </c>
      <c r="E19" s="155">
        <v>6.0653937122294846E-2</v>
      </c>
      <c r="F19" s="155">
        <v>6.4370515040255732E-2</v>
      </c>
      <c r="G19" s="155">
        <v>6.8334107005813605E-2</v>
      </c>
      <c r="H19" s="270">
        <v>7.0438588298004243E-2</v>
      </c>
      <c r="I19" s="390" t="e">
        <v>#DIV/0!</v>
      </c>
      <c r="J19" s="390" t="e">
        <v>#DIV/0!</v>
      </c>
      <c r="K19" s="390" t="e">
        <v>#DIV/0!</v>
      </c>
      <c r="L19" s="12"/>
    </row>
    <row r="20" spans="1:13" s="14" customFormat="1" ht="18" customHeight="1">
      <c r="A20" s="12"/>
      <c r="B20" s="134"/>
      <c r="C20" s="154" t="s">
        <v>131</v>
      </c>
      <c r="D20" s="155">
        <v>3.4594059768659015E-2</v>
      </c>
      <c r="E20" s="155">
        <v>3.4566452584350309E-2</v>
      </c>
      <c r="F20" s="155">
        <v>3.7205285749937575E-2</v>
      </c>
      <c r="G20" s="155">
        <v>3.329014037347576E-2</v>
      </c>
      <c r="H20" s="270">
        <v>3.4173168281306225E-2</v>
      </c>
      <c r="I20" s="390" t="e">
        <v>#DIV/0!</v>
      </c>
      <c r="J20" s="390" t="e">
        <v>#DIV/0!</v>
      </c>
      <c r="K20" s="390" t="e">
        <v>#DIV/0!</v>
      </c>
      <c r="L20" s="12"/>
    </row>
    <row r="21" spans="1:13" s="14" customFormat="1" ht="18" customHeight="1">
      <c r="A21" s="12"/>
      <c r="B21" s="134"/>
      <c r="C21" s="154"/>
      <c r="D21" s="155"/>
      <c r="E21" s="155"/>
      <c r="F21" s="155"/>
      <c r="G21" s="155"/>
      <c r="H21" s="270"/>
      <c r="I21" s="390"/>
      <c r="J21" s="390"/>
      <c r="K21" s="390"/>
      <c r="L21" s="12"/>
    </row>
    <row r="22" spans="1:13" s="14" customFormat="1" ht="18" customHeight="1">
      <c r="A22" s="12"/>
      <c r="B22" s="134"/>
      <c r="C22" s="225" t="s">
        <v>237</v>
      </c>
      <c r="D22" s="32"/>
      <c r="E22" s="32"/>
      <c r="F22" s="32"/>
      <c r="G22" s="32"/>
      <c r="H22" s="269"/>
      <c r="I22" s="378"/>
      <c r="J22" s="378"/>
      <c r="K22" s="378"/>
      <c r="L22" s="12"/>
    </row>
    <row r="23" spans="1:13" s="14" customFormat="1" ht="18" customHeight="1">
      <c r="A23" s="12"/>
      <c r="B23" s="134"/>
      <c r="C23" s="154" t="s">
        <v>121</v>
      </c>
      <c r="D23" s="32">
        <v>2584.7460000000001</v>
      </c>
      <c r="E23" s="32">
        <v>2436.0630000000001</v>
      </c>
      <c r="F23" s="32">
        <v>2378.9520000000002</v>
      </c>
      <c r="G23" s="32">
        <v>2324.422</v>
      </c>
      <c r="H23" s="269">
        <v>2162.2750000000001</v>
      </c>
      <c r="I23" s="518">
        <v>0</v>
      </c>
      <c r="J23" s="378">
        <v>0</v>
      </c>
      <c r="K23" s="378">
        <v>0</v>
      </c>
      <c r="L23" s="12"/>
    </row>
    <row r="24" spans="1:13" s="14" customFormat="1" ht="18" customHeight="1">
      <c r="A24" s="12"/>
      <c r="B24" s="136"/>
      <c r="C24" s="154" t="s">
        <v>122</v>
      </c>
      <c r="D24" s="32">
        <v>1401.4839999999999</v>
      </c>
      <c r="E24" s="32">
        <v>1281.6959999999999</v>
      </c>
      <c r="F24" s="32">
        <v>1291.451</v>
      </c>
      <c r="G24" s="32">
        <v>1383.742</v>
      </c>
      <c r="H24" s="269">
        <v>1063.9549999999999</v>
      </c>
      <c r="I24" s="518">
        <v>0</v>
      </c>
      <c r="J24" s="378">
        <v>0</v>
      </c>
      <c r="K24" s="378">
        <v>0</v>
      </c>
      <c r="L24" s="12"/>
    </row>
    <row r="25" spans="1:13" s="14" customFormat="1" ht="18" customHeight="1">
      <c r="A25" s="12"/>
      <c r="B25" s="134"/>
      <c r="C25" s="154" t="s">
        <v>126</v>
      </c>
      <c r="D25" s="32">
        <v>81260.051000000007</v>
      </c>
      <c r="E25" s="32">
        <v>82084.267000000007</v>
      </c>
      <c r="F25" s="32">
        <v>82220.642000000007</v>
      </c>
      <c r="G25" s="32">
        <v>82086.793000000005</v>
      </c>
      <c r="H25" s="269">
        <v>84181.366999999998</v>
      </c>
      <c r="I25" s="518">
        <v>0</v>
      </c>
      <c r="J25" s="378">
        <v>0</v>
      </c>
      <c r="K25" s="378">
        <v>0</v>
      </c>
      <c r="L25" s="12"/>
    </row>
    <row r="26" spans="1:13" s="14" customFormat="1" ht="18" customHeight="1">
      <c r="A26" s="12"/>
      <c r="B26" s="134"/>
      <c r="C26" s="154" t="s">
        <v>127</v>
      </c>
      <c r="D26" s="32">
        <v>80073.05</v>
      </c>
      <c r="E26" s="32">
        <v>81003.025999999998</v>
      </c>
      <c r="F26" s="32">
        <v>81192.035999999993</v>
      </c>
      <c r="G26" s="32">
        <v>81178.995999999999</v>
      </c>
      <c r="H26" s="269">
        <v>82924.748000000007</v>
      </c>
      <c r="I26" s="518">
        <v>0</v>
      </c>
      <c r="J26" s="378">
        <v>0</v>
      </c>
      <c r="K26" s="378">
        <v>0</v>
      </c>
      <c r="L26" s="12"/>
    </row>
    <row r="27" spans="1:13" s="24" customFormat="1" ht="18" customHeight="1">
      <c r="A27" s="22"/>
      <c r="B27" s="134"/>
      <c r="C27" s="154" t="s">
        <v>128</v>
      </c>
      <c r="D27" s="155">
        <v>0.45778656780975779</v>
      </c>
      <c r="E27" s="155">
        <v>0.47386582366712193</v>
      </c>
      <c r="F27" s="155">
        <v>0.45713448610985008</v>
      </c>
      <c r="G27" s="155">
        <v>0.40469415622464422</v>
      </c>
      <c r="H27" s="270">
        <v>0.50794649154247273</v>
      </c>
      <c r="I27" s="390" t="e">
        <v>#DIV/0!</v>
      </c>
      <c r="J27" s="390" t="e">
        <v>#DIV/0!</v>
      </c>
      <c r="K27" s="390" t="e">
        <v>#DIV/0!</v>
      </c>
      <c r="L27" s="22"/>
    </row>
    <row r="28" spans="1:13" s="14" customFormat="1" ht="18" customHeight="1">
      <c r="A28" s="12"/>
      <c r="B28" s="42"/>
      <c r="C28" s="154" t="s">
        <v>129</v>
      </c>
      <c r="D28" s="155">
        <v>0.45923313161138613</v>
      </c>
      <c r="E28" s="155">
        <v>0.44384771658204614</v>
      </c>
      <c r="F28" s="155">
        <v>0.43237778652112957</v>
      </c>
      <c r="G28" s="155">
        <v>0.39054741350753258</v>
      </c>
      <c r="H28" s="270">
        <v>0.58115595842341583</v>
      </c>
      <c r="I28" s="390" t="e">
        <v>#DIV/0!</v>
      </c>
      <c r="J28" s="390" t="e">
        <v>#DIV/0!</v>
      </c>
      <c r="K28" s="390" t="e">
        <v>#DIV/0!</v>
      </c>
      <c r="L28" s="12"/>
    </row>
    <row r="29" spans="1:13" s="14" customFormat="1" ht="18" customHeight="1">
      <c r="A29" s="12"/>
      <c r="B29" s="136"/>
      <c r="C29" s="154" t="s">
        <v>130</v>
      </c>
      <c r="D29" s="155">
        <v>3.1808323625098389E-2</v>
      </c>
      <c r="E29" s="155">
        <v>2.9677587301839461E-2</v>
      </c>
      <c r="F29" s="155">
        <v>2.8933756075512036E-2</v>
      </c>
      <c r="G29" s="155">
        <v>2.8316637976099273E-2</v>
      </c>
      <c r="H29" s="270">
        <v>2.5685909804719614E-2</v>
      </c>
      <c r="I29" s="390" t="e">
        <v>#DIV/0!</v>
      </c>
      <c r="J29" s="390" t="e">
        <v>#DIV/0!</v>
      </c>
      <c r="K29" s="390" t="e">
        <v>#DIV/0!</v>
      </c>
      <c r="L29" s="12"/>
    </row>
    <row r="30" spans="1:13" s="14" customFormat="1" ht="18" customHeight="1">
      <c r="A30" s="12"/>
      <c r="B30" s="134"/>
      <c r="C30" s="154" t="s">
        <v>131</v>
      </c>
      <c r="D30" s="155">
        <v>1.750256796762456E-2</v>
      </c>
      <c r="E30" s="155">
        <v>1.5822816298245449E-2</v>
      </c>
      <c r="F30" s="155">
        <v>1.5906129019846234E-2</v>
      </c>
      <c r="G30" s="155">
        <v>1.70455668113954E-2</v>
      </c>
      <c r="H30" s="270">
        <v>1.2830367600272959E-2</v>
      </c>
      <c r="I30" s="390" t="e">
        <v>#DIV/0!</v>
      </c>
      <c r="J30" s="390" t="e">
        <v>#DIV/0!</v>
      </c>
      <c r="K30" s="390" t="e">
        <v>#DIV/0!</v>
      </c>
      <c r="L30" s="12"/>
    </row>
    <row r="31" spans="1:13" s="14" customFormat="1" ht="18" customHeight="1">
      <c r="A31" s="12"/>
      <c r="B31" s="134"/>
      <c r="C31" s="156"/>
      <c r="D31" s="32"/>
      <c r="E31" s="32"/>
      <c r="F31" s="32"/>
      <c r="G31" s="32"/>
      <c r="H31" s="269"/>
      <c r="I31" s="378"/>
      <c r="J31" s="378"/>
      <c r="K31" s="378"/>
      <c r="L31" s="12"/>
    </row>
    <row r="32" spans="1:13" s="24" customFormat="1" ht="18" customHeight="1">
      <c r="A32" s="22"/>
      <c r="B32" s="134"/>
      <c r="C32" s="225" t="s">
        <v>238</v>
      </c>
      <c r="D32" s="32"/>
      <c r="E32" s="32"/>
      <c r="F32" s="32"/>
      <c r="G32" s="32"/>
      <c r="H32" s="269"/>
      <c r="I32" s="378"/>
      <c r="J32" s="378"/>
      <c r="K32" s="378"/>
      <c r="L32" s="22"/>
    </row>
    <row r="33" spans="1:14" s="24" customFormat="1" ht="18" customHeight="1">
      <c r="A33" s="22"/>
      <c r="B33" s="134"/>
      <c r="C33" s="154" t="s">
        <v>121</v>
      </c>
      <c r="D33" s="32">
        <v>2794.7530000000002</v>
      </c>
      <c r="E33" s="32">
        <v>2655.4670000000001</v>
      </c>
      <c r="F33" s="32">
        <v>2497.1559999999999</v>
      </c>
      <c r="G33" s="32">
        <v>2469.6010000000001</v>
      </c>
      <c r="H33" s="269">
        <v>2259.6660000000002</v>
      </c>
      <c r="I33" s="518">
        <v>0</v>
      </c>
      <c r="J33" s="378">
        <v>0</v>
      </c>
      <c r="K33" s="378">
        <v>0</v>
      </c>
      <c r="L33" s="22"/>
    </row>
    <row r="34" spans="1:14" s="14" customFormat="1" ht="18" customHeight="1">
      <c r="A34" s="12"/>
      <c r="B34" s="141"/>
      <c r="C34" s="154" t="s">
        <v>122</v>
      </c>
      <c r="D34" s="32">
        <v>1064.0250000000001</v>
      </c>
      <c r="E34" s="32">
        <v>981.67499999999995</v>
      </c>
      <c r="F34" s="32">
        <v>910.89099999999996</v>
      </c>
      <c r="G34" s="32">
        <v>932.76300000000003</v>
      </c>
      <c r="H34" s="269">
        <v>908.38699999999994</v>
      </c>
      <c r="I34" s="518">
        <v>0</v>
      </c>
      <c r="J34" s="378">
        <v>0</v>
      </c>
      <c r="K34" s="378">
        <v>0</v>
      </c>
      <c r="L34" s="22"/>
    </row>
    <row r="35" spans="1:14" s="14" customFormat="1" ht="18" customHeight="1">
      <c r="A35" s="12"/>
      <c r="B35" s="134"/>
      <c r="C35" s="154" t="s">
        <v>126</v>
      </c>
      <c r="D35" s="32">
        <v>50977.241000000002</v>
      </c>
      <c r="E35" s="32">
        <v>50691.108999999997</v>
      </c>
      <c r="F35" s="32">
        <v>50381.677000000003</v>
      </c>
      <c r="G35" s="32">
        <v>50215.612000000001</v>
      </c>
      <c r="H35" s="269">
        <v>49165.510999999999</v>
      </c>
      <c r="I35" s="518">
        <v>0</v>
      </c>
      <c r="J35" s="378">
        <v>0</v>
      </c>
      <c r="K35" s="378">
        <v>0</v>
      </c>
      <c r="L35" s="22"/>
    </row>
    <row r="36" spans="1:14" s="14" customFormat="1" ht="18" customHeight="1">
      <c r="A36" s="12"/>
      <c r="B36" s="134"/>
      <c r="C36" s="154" t="s">
        <v>127</v>
      </c>
      <c r="D36" s="32">
        <v>48890.951000000001</v>
      </c>
      <c r="E36" s="32">
        <v>48653.978000000003</v>
      </c>
      <c r="F36" s="32">
        <v>48435.18</v>
      </c>
      <c r="G36" s="32">
        <v>48268.353999999999</v>
      </c>
      <c r="H36" s="269">
        <v>47416.894999999997</v>
      </c>
      <c r="I36" s="518">
        <v>0</v>
      </c>
      <c r="J36" s="378">
        <v>0</v>
      </c>
      <c r="K36" s="378">
        <v>0</v>
      </c>
      <c r="L36" s="22"/>
    </row>
    <row r="37" spans="1:14" s="14" customFormat="1" ht="18" customHeight="1">
      <c r="A37" s="12"/>
      <c r="B37" s="134"/>
      <c r="C37" s="154" t="s">
        <v>128</v>
      </c>
      <c r="D37" s="155">
        <v>0.61927762489207461</v>
      </c>
      <c r="E37" s="155">
        <v>0.63031926211095834</v>
      </c>
      <c r="F37" s="155">
        <v>0.63522863609642322</v>
      </c>
      <c r="G37" s="155">
        <v>0.62230214516434024</v>
      </c>
      <c r="H37" s="270">
        <v>0.59799943885512286</v>
      </c>
      <c r="I37" s="390" t="e">
        <v>#DIV/0!</v>
      </c>
      <c r="J37" s="390" t="e">
        <v>#DIV/0!</v>
      </c>
      <c r="K37" s="390" t="e">
        <v>#DIV/0!</v>
      </c>
      <c r="L37" s="22"/>
    </row>
    <row r="38" spans="1:14" s="14" customFormat="1" ht="18" customHeight="1">
      <c r="A38" s="12"/>
      <c r="B38" s="134"/>
      <c r="C38" s="154" t="s">
        <v>129</v>
      </c>
      <c r="D38" s="155">
        <v>0.74650246372398588</v>
      </c>
      <c r="E38" s="155">
        <v>0.76714604248518015</v>
      </c>
      <c r="F38" s="155">
        <v>0.77948554275343751</v>
      </c>
      <c r="G38" s="155">
        <v>0.78849093436551154</v>
      </c>
      <c r="H38" s="270">
        <v>0.77383825751239421</v>
      </c>
      <c r="I38" s="390" t="e">
        <v>#DIV/0!</v>
      </c>
      <c r="J38" s="390" t="e">
        <v>#DIV/0!</v>
      </c>
      <c r="K38" s="390" t="e">
        <v>#DIV/0!</v>
      </c>
      <c r="L38" s="22"/>
    </row>
    <row r="39" spans="1:14" s="24" customFormat="1" ht="18" customHeight="1">
      <c r="A39" s="22"/>
      <c r="B39" s="141"/>
      <c r="C39" s="154" t="s">
        <v>130</v>
      </c>
      <c r="D39" s="155">
        <v>5.4823543706494435E-2</v>
      </c>
      <c r="E39" s="155">
        <v>5.2385261486388085E-2</v>
      </c>
      <c r="F39" s="155">
        <v>4.9564765380874475E-2</v>
      </c>
      <c r="G39" s="155">
        <v>4.9179944277090562E-2</v>
      </c>
      <c r="H39" s="270">
        <v>4.596038877740944E-2</v>
      </c>
      <c r="I39" s="390" t="e">
        <v>#DIV/0!</v>
      </c>
      <c r="J39" s="390" t="e">
        <v>#DIV/0!</v>
      </c>
      <c r="K39" s="390" t="e">
        <v>#DIV/0!</v>
      </c>
      <c r="L39" s="22"/>
    </row>
    <row r="40" spans="1:14" s="14" customFormat="1" ht="18" customHeight="1">
      <c r="A40" s="12"/>
      <c r="B40" s="134"/>
      <c r="C40" s="154" t="s">
        <v>131</v>
      </c>
      <c r="D40" s="155">
        <v>2.1763229764133654E-2</v>
      </c>
      <c r="E40" s="155">
        <v>2.0176664691220106E-2</v>
      </c>
      <c r="F40" s="155">
        <v>1.880639237843237E-2</v>
      </c>
      <c r="G40" s="155">
        <v>1.9324524718617918E-2</v>
      </c>
      <c r="H40" s="270">
        <v>1.9157454320870231E-2</v>
      </c>
      <c r="I40" s="390" t="e">
        <v>#DIV/0!</v>
      </c>
      <c r="J40" s="390" t="e">
        <v>#DIV/0!</v>
      </c>
      <c r="K40" s="390" t="e">
        <v>#DIV/0!</v>
      </c>
      <c r="L40" s="22"/>
    </row>
    <row r="41" spans="1:14" s="14" customFormat="1" ht="18" customHeight="1">
      <c r="A41" s="12"/>
      <c r="B41" s="134"/>
      <c r="C41" s="156"/>
      <c r="D41" s="32"/>
      <c r="E41" s="32"/>
      <c r="F41" s="32"/>
      <c r="G41" s="32"/>
      <c r="H41" s="269"/>
      <c r="I41" s="378"/>
      <c r="J41" s="378"/>
      <c r="K41" s="378"/>
      <c r="L41" s="22"/>
    </row>
    <row r="42" spans="1:14" s="24" customFormat="1" ht="18" customHeight="1">
      <c r="A42" s="22"/>
      <c r="B42" s="42"/>
      <c r="C42" s="225" t="s">
        <v>1</v>
      </c>
      <c r="D42" s="32"/>
      <c r="E42" s="32"/>
      <c r="F42" s="32"/>
      <c r="G42" s="32"/>
      <c r="H42" s="269"/>
      <c r="I42" s="378"/>
      <c r="J42" s="378"/>
      <c r="K42" s="378"/>
      <c r="L42" s="22"/>
    </row>
    <row r="43" spans="1:14" s="14" customFormat="1" ht="18" customHeight="1">
      <c r="A43" s="12"/>
      <c r="B43" s="42"/>
      <c r="C43" s="154" t="s">
        <v>121</v>
      </c>
      <c r="D43" s="32">
        <v>4662.665</v>
      </c>
      <c r="E43" s="32">
        <v>4170.5039999999999</v>
      </c>
      <c r="F43" s="32">
        <v>4504.9589999999998</v>
      </c>
      <c r="G43" s="32">
        <v>4300.6170000000002</v>
      </c>
      <c r="H43" s="269">
        <v>4150.8239999999996</v>
      </c>
      <c r="I43" s="518">
        <v>0</v>
      </c>
      <c r="J43" s="378">
        <v>0</v>
      </c>
      <c r="K43" s="378">
        <v>0</v>
      </c>
      <c r="L43" s="22"/>
      <c r="M43" s="32"/>
      <c r="N43" s="32"/>
    </row>
    <row r="44" spans="1:14" s="24" customFormat="1" ht="18" customHeight="1">
      <c r="A44" s="22"/>
      <c r="B44" s="134"/>
      <c r="C44" s="154" t="s">
        <v>122</v>
      </c>
      <c r="D44" s="32">
        <v>2663.8180000000002</v>
      </c>
      <c r="E44" s="32">
        <v>2229.2420000000002</v>
      </c>
      <c r="F44" s="32">
        <v>2559.201</v>
      </c>
      <c r="G44" s="32">
        <v>2005.644</v>
      </c>
      <c r="H44" s="269">
        <v>1932.7860000000001</v>
      </c>
      <c r="I44" s="518">
        <v>0</v>
      </c>
      <c r="J44" s="378">
        <v>0</v>
      </c>
      <c r="K44" s="378">
        <v>0</v>
      </c>
      <c r="L44" s="22"/>
    </row>
    <row r="45" spans="1:14" s="14" customFormat="1" ht="18" customHeight="1">
      <c r="A45" s="12"/>
      <c r="B45" s="42"/>
      <c r="C45" s="154" t="s">
        <v>126</v>
      </c>
      <c r="D45" s="32">
        <v>108331.239</v>
      </c>
      <c r="E45" s="32">
        <v>112491.633</v>
      </c>
      <c r="F45" s="32">
        <v>104321.602</v>
      </c>
      <c r="G45" s="32">
        <v>108737.038</v>
      </c>
      <c r="H45" s="269">
        <v>113410.272</v>
      </c>
      <c r="I45" s="518">
        <v>0</v>
      </c>
      <c r="J45" s="378">
        <v>0</v>
      </c>
      <c r="K45" s="378">
        <v>0</v>
      </c>
      <c r="L45" s="22"/>
    </row>
    <row r="46" spans="1:14" s="14" customFormat="1" ht="18" customHeight="1">
      <c r="A46" s="12"/>
      <c r="B46" s="134"/>
      <c r="C46" s="154" t="s">
        <v>127</v>
      </c>
      <c r="D46" s="32">
        <v>106105.656</v>
      </c>
      <c r="E46" s="32">
        <v>110229.523</v>
      </c>
      <c r="F46" s="32">
        <v>102074.09299999999</v>
      </c>
      <c r="G46" s="32">
        <v>106160.697</v>
      </c>
      <c r="H46" s="269">
        <v>110911.23299999999</v>
      </c>
      <c r="I46" s="518">
        <v>0</v>
      </c>
      <c r="J46" s="378">
        <v>0</v>
      </c>
      <c r="K46" s="378">
        <v>0</v>
      </c>
      <c r="L46" s="22"/>
    </row>
    <row r="47" spans="1:14" s="24" customFormat="1" ht="18" customHeight="1">
      <c r="A47" s="22"/>
      <c r="B47" s="42"/>
      <c r="C47" s="154" t="s">
        <v>128</v>
      </c>
      <c r="D47" s="155">
        <v>0.42869196049898495</v>
      </c>
      <c r="E47" s="155">
        <v>0.465474196883638</v>
      </c>
      <c r="F47" s="155">
        <v>0.43191469667093529</v>
      </c>
      <c r="G47" s="155">
        <v>0.53363808030336113</v>
      </c>
      <c r="H47" s="270">
        <v>0.53436088834409734</v>
      </c>
      <c r="I47" s="390" t="e">
        <v>#DIV/0!</v>
      </c>
      <c r="J47" s="390" t="e">
        <v>#DIV/0!</v>
      </c>
      <c r="K47" s="390" t="e">
        <v>#DIV/0!</v>
      </c>
      <c r="L47" s="22"/>
    </row>
    <row r="48" spans="1:14" ht="18" customHeight="1">
      <c r="A48" s="7"/>
      <c r="B48" s="42"/>
      <c r="C48" s="154" t="s">
        <v>129</v>
      </c>
      <c r="D48" s="155">
        <v>0.47731994470973116</v>
      </c>
      <c r="E48" s="155">
        <v>0.542406864973634</v>
      </c>
      <c r="F48" s="155">
        <v>0.49889666032476776</v>
      </c>
      <c r="G48" s="155">
        <v>0.59906311117683819</v>
      </c>
      <c r="H48" s="270">
        <v>0.60205853102902085</v>
      </c>
      <c r="I48" s="390" t="e">
        <v>#DIV/0!</v>
      </c>
      <c r="J48" s="390" t="e">
        <v>#DIV/0!</v>
      </c>
      <c r="K48" s="390" t="e">
        <v>#DIV/0!</v>
      </c>
      <c r="L48" s="22"/>
    </row>
    <row r="49" spans="1:15" ht="18" customHeight="1">
      <c r="A49" s="7"/>
      <c r="B49" s="42"/>
      <c r="C49" s="154" t="s">
        <v>130</v>
      </c>
      <c r="D49" s="155">
        <v>4.3040816693696263E-2</v>
      </c>
      <c r="E49" s="155">
        <v>3.7073903976485079E-2</v>
      </c>
      <c r="F49" s="155">
        <v>4.3183376344239806E-2</v>
      </c>
      <c r="G49" s="155">
        <v>3.9550617518200194E-2</v>
      </c>
      <c r="H49" s="270">
        <v>3.6600070935373472E-2</v>
      </c>
      <c r="I49" s="390" t="e">
        <v>#DIV/0!</v>
      </c>
      <c r="J49" s="390" t="e">
        <v>#DIV/0!</v>
      </c>
      <c r="K49" s="390" t="e">
        <v>#DIV/0!</v>
      </c>
      <c r="L49" s="22"/>
    </row>
    <row r="50" spans="1:15" ht="18" customHeight="1">
      <c r="A50" s="7"/>
      <c r="B50" s="42"/>
      <c r="C50" s="154" t="s">
        <v>131</v>
      </c>
      <c r="D50" s="155">
        <v>2.5105334629852344E-2</v>
      </c>
      <c r="E50" s="155">
        <v>2.0223638271572673E-2</v>
      </c>
      <c r="F50" s="155">
        <v>2.5071993537086831E-2</v>
      </c>
      <c r="G50" s="155">
        <v>1.8892528559792707E-2</v>
      </c>
      <c r="H50" s="270">
        <v>1.7426422443613084E-2</v>
      </c>
      <c r="I50" s="390" t="e">
        <v>#DIV/0!</v>
      </c>
      <c r="J50" s="390" t="e">
        <v>#DIV/0!</v>
      </c>
      <c r="K50" s="390" t="e">
        <v>#DIV/0!</v>
      </c>
      <c r="L50" s="22"/>
    </row>
    <row r="51" spans="1:15" ht="18" customHeight="1">
      <c r="A51" s="7"/>
      <c r="B51" s="143"/>
      <c r="C51" s="156"/>
      <c r="D51" s="32"/>
      <c r="E51" s="32"/>
      <c r="F51" s="32"/>
      <c r="G51" s="32"/>
      <c r="H51" s="269"/>
      <c r="I51" s="378"/>
      <c r="J51" s="378"/>
      <c r="K51" s="378"/>
      <c r="L51" s="22"/>
    </row>
    <row r="52" spans="1:15" ht="18" customHeight="1">
      <c r="A52" s="7"/>
      <c r="B52" s="145"/>
      <c r="C52" s="225" t="s">
        <v>132</v>
      </c>
      <c r="D52" s="32"/>
      <c r="E52" s="32"/>
      <c r="F52" s="32"/>
      <c r="G52" s="32"/>
      <c r="H52" s="269"/>
      <c r="I52" s="378"/>
      <c r="J52" s="378"/>
      <c r="K52" s="378"/>
      <c r="L52" s="22"/>
    </row>
    <row r="53" spans="1:15" ht="18" customHeight="1">
      <c r="A53" s="7"/>
      <c r="B53" s="134"/>
      <c r="C53" s="154" t="s">
        <v>121</v>
      </c>
      <c r="D53" s="32">
        <v>7110.4939999999997</v>
      </c>
      <c r="E53" s="32">
        <v>6846.299</v>
      </c>
      <c r="F53" s="32">
        <v>6592.3519999999999</v>
      </c>
      <c r="G53" s="32">
        <v>6412.183</v>
      </c>
      <c r="H53" s="269">
        <v>6129.1840000000002</v>
      </c>
      <c r="I53" s="518">
        <v>0</v>
      </c>
      <c r="J53" s="378">
        <v>0</v>
      </c>
      <c r="K53" s="378">
        <v>0</v>
      </c>
      <c r="L53" s="22"/>
    </row>
    <row r="54" spans="1:15" ht="18" customHeight="1">
      <c r="A54" s="7"/>
      <c r="B54" s="134"/>
      <c r="C54" s="154" t="s">
        <v>122</v>
      </c>
      <c r="D54" s="32">
        <v>3226.0219999999999</v>
      </c>
      <c r="E54" s="32">
        <v>2989.9630000000002</v>
      </c>
      <c r="F54" s="32">
        <v>2742.3420000000001</v>
      </c>
      <c r="G54" s="32">
        <v>2588.826</v>
      </c>
      <c r="H54" s="269">
        <v>2548.8609999999999</v>
      </c>
      <c r="I54" s="518">
        <v>0</v>
      </c>
      <c r="J54" s="378">
        <v>0</v>
      </c>
      <c r="K54" s="378">
        <v>0</v>
      </c>
      <c r="L54" s="7"/>
    </row>
    <row r="55" spans="1:15" ht="18" customHeight="1">
      <c r="A55" s="7"/>
      <c r="B55" s="134"/>
      <c r="C55" s="154" t="s">
        <v>126</v>
      </c>
      <c r="D55" s="32">
        <v>62260.379000000001</v>
      </c>
      <c r="E55" s="32">
        <v>63444.118999999999</v>
      </c>
      <c r="F55" s="32">
        <v>64054.510999999999</v>
      </c>
      <c r="G55" s="32">
        <v>64489.735999999997</v>
      </c>
      <c r="H55" s="269">
        <v>65127.341</v>
      </c>
      <c r="I55" s="518">
        <v>0</v>
      </c>
      <c r="J55" s="378">
        <v>0</v>
      </c>
      <c r="K55" s="378">
        <v>0</v>
      </c>
      <c r="L55" s="7"/>
    </row>
    <row r="56" spans="1:15" ht="18" customHeight="1">
      <c r="A56" s="7"/>
      <c r="B56" s="134"/>
      <c r="C56" s="154" t="s">
        <v>127</v>
      </c>
      <c r="D56" s="32">
        <v>58044.726999999999</v>
      </c>
      <c r="E56" s="32">
        <v>59241.553</v>
      </c>
      <c r="F56" s="32">
        <v>59868.521999999997</v>
      </c>
      <c r="G56" s="32">
        <v>60279.866000000002</v>
      </c>
      <c r="H56" s="269">
        <v>61174.713000000003</v>
      </c>
      <c r="I56" s="518">
        <v>0</v>
      </c>
      <c r="J56" s="378">
        <v>0</v>
      </c>
      <c r="K56" s="378">
        <v>0</v>
      </c>
      <c r="L56" s="7"/>
    </row>
    <row r="57" spans="1:15" ht="18" customHeight="1">
      <c r="A57" s="7"/>
      <c r="B57" s="134"/>
      <c r="C57" s="154" t="s">
        <v>128</v>
      </c>
      <c r="D57" s="155">
        <v>0.5463012837082768</v>
      </c>
      <c r="E57" s="155">
        <v>0.56327309105255252</v>
      </c>
      <c r="F57" s="155">
        <v>0.58401159404109482</v>
      </c>
      <c r="G57" s="155">
        <v>0.59626448590129133</v>
      </c>
      <c r="H57" s="270">
        <v>0.5841435009945859</v>
      </c>
      <c r="I57" s="390" t="e">
        <v>#DIV/0!</v>
      </c>
      <c r="J57" s="390" t="e">
        <v>#DIV/0!</v>
      </c>
      <c r="K57" s="390" t="e">
        <v>#DIV/0!</v>
      </c>
      <c r="L57" s="7"/>
    </row>
    <row r="58" spans="1:15" ht="18" customHeight="1">
      <c r="A58" s="7"/>
      <c r="B58" s="134"/>
      <c r="C58" s="154" t="s">
        <v>129</v>
      </c>
      <c r="D58" s="155">
        <v>0.59287751315168846</v>
      </c>
      <c r="E58" s="155">
        <v>0.61384494016402136</v>
      </c>
      <c r="F58" s="155">
        <v>0.63497656071763176</v>
      </c>
      <c r="G58" s="155">
        <v>0.65654239749551679</v>
      </c>
      <c r="H58" s="270">
        <v>0.6448864971258812</v>
      </c>
      <c r="I58" s="390" t="e">
        <v>#DIV/0!</v>
      </c>
      <c r="J58" s="390" t="e">
        <v>#DIV/0!</v>
      </c>
      <c r="K58" s="390" t="e">
        <v>#DIV/0!</v>
      </c>
      <c r="L58" s="7"/>
    </row>
    <row r="59" spans="1:15" ht="18" customHeight="1">
      <c r="A59" s="7"/>
      <c r="B59" s="134"/>
      <c r="C59" s="154" t="s">
        <v>130</v>
      </c>
      <c r="D59" s="155">
        <v>0.11420576158073177</v>
      </c>
      <c r="E59" s="155">
        <v>0.10791069539479302</v>
      </c>
      <c r="F59" s="155">
        <v>0.10291784133673271</v>
      </c>
      <c r="G59" s="155">
        <v>9.942951231805322E-2</v>
      </c>
      <c r="H59" s="270">
        <v>9.4110766782264307E-2</v>
      </c>
      <c r="I59" s="390" t="e">
        <v>#DIV/0!</v>
      </c>
      <c r="J59" s="390" t="e">
        <v>#DIV/0!</v>
      </c>
      <c r="K59" s="390" t="e">
        <v>#DIV/0!</v>
      </c>
      <c r="L59" s="7"/>
    </row>
    <row r="60" spans="1:15" ht="18" customHeight="1">
      <c r="A60" s="7"/>
      <c r="B60" s="134"/>
      <c r="C60" s="154" t="s">
        <v>131</v>
      </c>
      <c r="D60" s="155">
        <v>5.5578209541755616E-2</v>
      </c>
      <c r="E60" s="155">
        <v>5.0470705924944272E-2</v>
      </c>
      <c r="F60" s="155">
        <v>4.5806074851822802E-2</v>
      </c>
      <c r="G60" s="155">
        <v>4.2946777618915077E-2</v>
      </c>
      <c r="H60" s="284">
        <v>4.1665271073686928E-2</v>
      </c>
      <c r="I60" s="390" t="e">
        <v>#DIV/0!</v>
      </c>
      <c r="J60" s="390" t="e">
        <v>#DIV/0!</v>
      </c>
      <c r="K60" s="390" t="e">
        <v>#DIV/0!</v>
      </c>
      <c r="L60" s="7"/>
    </row>
    <row r="61" spans="1:15" ht="18" customHeight="1">
      <c r="A61" s="7"/>
      <c r="B61" s="134"/>
      <c r="C61" s="514"/>
      <c r="D61" s="32"/>
      <c r="E61" s="32"/>
      <c r="F61" s="32"/>
      <c r="G61" s="32"/>
      <c r="H61" s="32"/>
      <c r="I61" s="21"/>
      <c r="J61" s="21"/>
      <c r="K61" s="21"/>
      <c r="L61" s="515"/>
      <c r="M61" s="516"/>
      <c r="N61" s="516"/>
      <c r="O61" s="516"/>
    </row>
    <row r="62" spans="1:15">
      <c r="A62" s="7"/>
      <c r="B62" s="7"/>
      <c r="C62" s="7"/>
      <c r="D62" s="7"/>
      <c r="E62" s="7"/>
      <c r="F62" s="7"/>
      <c r="G62" s="7"/>
      <c r="H62" s="7"/>
      <c r="I62" s="44"/>
      <c r="J62" s="44"/>
      <c r="K62" s="381"/>
      <c r="L62" s="7"/>
    </row>
    <row r="63" spans="1:15">
      <c r="A63" s="7"/>
      <c r="B63" s="7"/>
      <c r="C63" s="7"/>
      <c r="D63" s="7"/>
      <c r="E63" s="7"/>
      <c r="F63" s="7"/>
      <c r="G63" s="7"/>
      <c r="H63" s="7"/>
      <c r="I63" s="44"/>
      <c r="J63" s="44"/>
      <c r="K63" s="381"/>
      <c r="L63" s="7"/>
    </row>
    <row r="64" spans="1:15">
      <c r="A64" s="7"/>
      <c r="B64" s="7"/>
      <c r="C64" s="7"/>
      <c r="D64" s="7"/>
      <c r="E64" s="7"/>
      <c r="F64" s="7"/>
      <c r="G64" s="7"/>
      <c r="H64" s="7"/>
      <c r="I64" s="44"/>
      <c r="J64" s="44"/>
      <c r="K64" s="44"/>
      <c r="L64" s="7"/>
    </row>
    <row r="65" spans="1:12">
      <c r="A65" s="7"/>
      <c r="B65" s="7"/>
      <c r="C65" s="7"/>
      <c r="D65" s="7"/>
      <c r="E65" s="7"/>
      <c r="F65" s="7"/>
      <c r="G65" s="7"/>
      <c r="H65" s="7"/>
      <c r="I65" s="44"/>
      <c r="J65" s="44"/>
      <c r="K65" s="44"/>
      <c r="L65" s="7"/>
    </row>
    <row r="66" spans="1:12">
      <c r="A66" s="7"/>
      <c r="B66" s="7"/>
      <c r="C66" s="7"/>
      <c r="D66" s="7"/>
      <c r="E66" s="7"/>
      <c r="F66" s="7"/>
      <c r="G66" s="7"/>
      <c r="H66" s="7"/>
      <c r="I66" s="44"/>
      <c r="J66" s="44"/>
      <c r="K66" s="44"/>
      <c r="L66" s="7"/>
    </row>
    <row r="67" spans="1:12">
      <c r="A67" s="7"/>
      <c r="B67" s="7"/>
      <c r="C67" s="7"/>
      <c r="D67" s="7"/>
      <c r="E67" s="7"/>
      <c r="F67" s="7"/>
      <c r="G67" s="7"/>
      <c r="H67" s="7"/>
      <c r="I67" s="44"/>
      <c r="J67" s="44"/>
      <c r="K67" s="44"/>
      <c r="L67" s="7"/>
    </row>
    <row r="68" spans="1:12">
      <c r="A68" s="7"/>
      <c r="B68" s="7"/>
      <c r="C68" s="7"/>
      <c r="D68" s="7"/>
      <c r="E68" s="7"/>
      <c r="F68" s="7"/>
      <c r="G68" s="7"/>
      <c r="H68" s="7"/>
      <c r="I68" s="44"/>
      <c r="J68" s="44"/>
      <c r="K68" s="44"/>
      <c r="L68" s="7"/>
    </row>
    <row r="69" spans="1:12">
      <c r="A69" s="7"/>
      <c r="B69" s="7"/>
      <c r="C69" s="7"/>
      <c r="D69" s="7"/>
      <c r="E69" s="7"/>
      <c r="F69" s="7"/>
      <c r="G69" s="7"/>
      <c r="H69" s="7"/>
      <c r="I69" s="44"/>
      <c r="J69" s="44"/>
      <c r="K69" s="44"/>
      <c r="L69" s="7"/>
    </row>
  </sheetData>
  <mergeCells count="1">
    <mergeCell ref="A2:K2"/>
  </mergeCells>
  <phoneticPr fontId="7" type="noConversion"/>
  <printOptions horizontalCentered="1" verticalCentered="1"/>
  <pageMargins left="0" right="0" top="0" bottom="0" header="0" footer="0"/>
  <pageSetup paperSize="9" scale="5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showGridLines="0" zoomScaleNormal="100" workbookViewId="0">
      <selection activeCell="B31" sqref="B31:M32"/>
    </sheetView>
  </sheetViews>
  <sheetFormatPr defaultRowHeight="12.75" outlineLevelCol="1"/>
  <cols>
    <col min="1" max="1" width="1" style="111" customWidth="1"/>
    <col min="2" max="2" width="40" style="111" customWidth="1"/>
    <col min="3" max="3" width="13.7109375" style="111" customWidth="1"/>
    <col min="4" max="4" width="13.85546875" style="111" customWidth="1"/>
    <col min="5" max="7" width="13.7109375" style="111" customWidth="1"/>
    <col min="8" max="8" width="13.7109375" style="415" hidden="1" customWidth="1" outlineLevel="1"/>
    <col min="9" max="9" width="13.85546875" style="415" hidden="1" customWidth="1" outlineLevel="1"/>
    <col min="10" max="10" width="13.7109375" style="415" hidden="1" customWidth="1" outlineLevel="1"/>
    <col min="11" max="11" width="2.42578125" style="111" customWidth="1" collapsed="1"/>
    <col min="12" max="13" width="13.7109375" style="111" customWidth="1"/>
    <col min="14" max="14" width="15.140625" style="111" bestFit="1" customWidth="1"/>
    <col min="15" max="16384" width="9.140625" style="111"/>
  </cols>
  <sheetData>
    <row r="1" spans="1:15" ht="15" customHeight="1">
      <c r="A1" s="109"/>
      <c r="B1" s="110" t="s">
        <v>162</v>
      </c>
      <c r="C1" s="109"/>
      <c r="D1" s="109"/>
      <c r="E1" s="109"/>
      <c r="F1" s="109"/>
      <c r="G1" s="109"/>
      <c r="H1" s="403"/>
      <c r="I1" s="403"/>
      <c r="J1" s="403"/>
      <c r="K1" s="109"/>
      <c r="L1" s="109"/>
      <c r="M1" s="109"/>
      <c r="N1" s="109"/>
    </row>
    <row r="2" spans="1:15" ht="30.75" customHeight="1">
      <c r="A2" s="552" t="s">
        <v>18</v>
      </c>
      <c r="B2" s="552"/>
      <c r="C2" s="552"/>
      <c r="D2" s="552"/>
      <c r="E2" s="552"/>
      <c r="F2" s="552"/>
      <c r="G2" s="552"/>
      <c r="H2" s="552"/>
      <c r="I2" s="552"/>
      <c r="J2" s="552"/>
      <c r="K2" s="552"/>
      <c r="L2" s="552"/>
      <c r="M2" s="552"/>
      <c r="N2" s="109"/>
    </row>
    <row r="3" spans="1:15" ht="25.5" customHeight="1">
      <c r="A3" s="347"/>
      <c r="B3" s="347"/>
      <c r="C3" s="347"/>
      <c r="D3" s="347"/>
      <c r="E3" s="347"/>
      <c r="F3" s="347"/>
      <c r="G3" s="347"/>
      <c r="H3" s="404"/>
      <c r="I3" s="404"/>
      <c r="J3" s="404"/>
      <c r="K3" s="347"/>
      <c r="L3" s="347"/>
      <c r="M3" s="347"/>
      <c r="N3" s="109"/>
    </row>
    <row r="4" spans="1:15" ht="18" customHeight="1">
      <c r="A4" s="347"/>
      <c r="B4" s="294" t="s">
        <v>45</v>
      </c>
      <c r="C4" s="347"/>
      <c r="D4" s="347"/>
      <c r="E4" s="347"/>
      <c r="F4" s="347"/>
      <c r="G4" s="347"/>
      <c r="H4" s="404"/>
      <c r="I4" s="404"/>
      <c r="J4" s="404"/>
      <c r="K4" s="347"/>
      <c r="L4" s="347"/>
      <c r="M4" s="347"/>
      <c r="N4" s="109"/>
    </row>
    <row r="5" spans="1:15" ht="18" customHeight="1">
      <c r="A5" s="347"/>
      <c r="B5" s="348"/>
      <c r="C5" s="553" t="s">
        <v>163</v>
      </c>
      <c r="D5" s="553"/>
      <c r="E5" s="553"/>
      <c r="F5" s="553"/>
      <c r="G5" s="553"/>
      <c r="H5" s="405"/>
      <c r="I5" s="405"/>
      <c r="J5" s="405"/>
      <c r="K5" s="347"/>
      <c r="L5" s="350"/>
      <c r="M5" s="350"/>
      <c r="N5" s="109"/>
    </row>
    <row r="6" spans="1:15" ht="7.5" customHeight="1">
      <c r="A6" s="347"/>
      <c r="B6" s="348"/>
      <c r="C6" s="349"/>
      <c r="D6" s="349"/>
      <c r="E6" s="349"/>
      <c r="F6" s="349"/>
      <c r="G6" s="349"/>
      <c r="H6" s="405"/>
      <c r="I6" s="405"/>
      <c r="J6" s="405"/>
      <c r="K6" s="347"/>
      <c r="L6" s="347"/>
      <c r="M6" s="347"/>
      <c r="N6" s="109"/>
    </row>
    <row r="7" spans="1:15" s="115" customFormat="1" ht="15.75" customHeight="1">
      <c r="A7" s="351"/>
      <c r="B7" s="352"/>
      <c r="C7" s="117" t="s">
        <v>44</v>
      </c>
      <c r="D7" s="117" t="s">
        <v>56</v>
      </c>
      <c r="E7" s="117" t="s">
        <v>57</v>
      </c>
      <c r="F7" s="117" t="s">
        <v>58</v>
      </c>
      <c r="G7" s="417" t="s">
        <v>44</v>
      </c>
      <c r="H7" s="406" t="s">
        <v>56</v>
      </c>
      <c r="I7" s="406" t="s">
        <v>57</v>
      </c>
      <c r="J7" s="408" t="s">
        <v>58</v>
      </c>
      <c r="K7" s="353"/>
      <c r="L7" s="117" t="s">
        <v>34</v>
      </c>
      <c r="M7" s="117"/>
      <c r="N7" s="112"/>
    </row>
    <row r="8" spans="1:15" s="118" customFormat="1" ht="13.5" customHeight="1">
      <c r="A8" s="354"/>
      <c r="B8" s="113" t="s">
        <v>5</v>
      </c>
      <c r="C8" s="117">
        <v>2016</v>
      </c>
      <c r="D8" s="117">
        <v>2016</v>
      </c>
      <c r="E8" s="117">
        <v>2016</v>
      </c>
      <c r="F8" s="117">
        <v>2016</v>
      </c>
      <c r="G8" s="295">
        <v>2017</v>
      </c>
      <c r="H8" s="406">
        <v>2017</v>
      </c>
      <c r="I8" s="406">
        <v>2017</v>
      </c>
      <c r="J8" s="406">
        <v>2017</v>
      </c>
      <c r="K8" s="353"/>
      <c r="L8" s="117" t="s">
        <v>0</v>
      </c>
      <c r="M8" s="117" t="s">
        <v>3</v>
      </c>
      <c r="N8" s="116"/>
    </row>
    <row r="9" spans="1:15" s="357" customFormat="1" ht="6" customHeight="1">
      <c r="A9" s="355"/>
      <c r="B9" s="395"/>
      <c r="C9" s="395"/>
      <c r="D9" s="395"/>
      <c r="E9" s="395"/>
      <c r="F9" s="395"/>
      <c r="G9" s="396"/>
      <c r="H9" s="395"/>
      <c r="I9" s="395"/>
      <c r="J9" s="395"/>
      <c r="K9" s="397"/>
      <c r="L9" s="395"/>
      <c r="M9" s="398"/>
      <c r="N9" s="356"/>
    </row>
    <row r="10" spans="1:15" s="118" customFormat="1" ht="20.25" customHeight="1">
      <c r="A10" s="354"/>
      <c r="B10" s="119" t="s">
        <v>165</v>
      </c>
      <c r="C10" s="120">
        <v>40643.861859999997</v>
      </c>
      <c r="D10" s="120">
        <v>41955.10974</v>
      </c>
      <c r="E10" s="120">
        <v>42979.972000000002</v>
      </c>
      <c r="F10" s="120">
        <v>31537.202035999995</v>
      </c>
      <c r="G10" s="419">
        <v>45132</v>
      </c>
      <c r="H10" s="407">
        <v>41955.10974</v>
      </c>
      <c r="I10" s="407">
        <v>42979.972000000002</v>
      </c>
      <c r="J10" s="408">
        <v>31537.202035999995</v>
      </c>
      <c r="K10" s="358"/>
      <c r="L10" s="36">
        <v>0.43068705582997735</v>
      </c>
      <c r="M10" s="36">
        <v>0.11012745012808689</v>
      </c>
      <c r="N10" s="122"/>
    </row>
    <row r="11" spans="1:15" s="118" customFormat="1" ht="20.25" customHeight="1">
      <c r="A11" s="354"/>
      <c r="B11" s="119" t="s">
        <v>133</v>
      </c>
      <c r="C11" s="120">
        <v>44049.943522040005</v>
      </c>
      <c r="D11" s="120">
        <v>45134.373740000003</v>
      </c>
      <c r="E11" s="120">
        <v>46152.377</v>
      </c>
      <c r="F11" s="120">
        <v>35004.850035999996</v>
      </c>
      <c r="G11" s="419">
        <v>48727.634730000005</v>
      </c>
      <c r="H11" s="407">
        <v>45134.373740000003</v>
      </c>
      <c r="I11" s="407">
        <v>46152.377</v>
      </c>
      <c r="J11" s="408">
        <v>35004.850035999996</v>
      </c>
      <c r="K11" s="358"/>
      <c r="L11" s="36">
        <v>0.39202523878511419</v>
      </c>
      <c r="M11" s="36">
        <v>0.10619062895323705</v>
      </c>
      <c r="N11" s="122"/>
    </row>
    <row r="12" spans="1:15" s="118" customFormat="1" ht="20.25" customHeight="1">
      <c r="A12" s="354"/>
      <c r="B12" s="119" t="s">
        <v>134</v>
      </c>
      <c r="C12" s="123">
        <v>54380.835859999999</v>
      </c>
      <c r="D12" s="123">
        <v>55960.246740000002</v>
      </c>
      <c r="E12" s="123">
        <v>56666.915999999997</v>
      </c>
      <c r="F12" s="123">
        <v>45150.427035999994</v>
      </c>
      <c r="G12" s="419">
        <v>58562.436730000001</v>
      </c>
      <c r="H12" s="407">
        <v>55960.246740000002</v>
      </c>
      <c r="I12" s="407">
        <v>56666.915999999997</v>
      </c>
      <c r="J12" s="408">
        <v>45150.427035999994</v>
      </c>
      <c r="K12" s="358"/>
      <c r="L12" s="36">
        <v>0.29705166870971444</v>
      </c>
      <c r="M12" s="36">
        <v>7.6894751687253793E-2</v>
      </c>
      <c r="N12" s="122"/>
    </row>
    <row r="13" spans="1:15" s="118" customFormat="1" ht="20.25" customHeight="1">
      <c r="A13" s="354"/>
      <c r="B13" s="119" t="s">
        <v>166</v>
      </c>
      <c r="C13" s="114">
        <v>394359.12349999999</v>
      </c>
      <c r="D13" s="114">
        <v>399259.9</v>
      </c>
      <c r="E13" s="114">
        <v>390901.22950000002</v>
      </c>
      <c r="F13" s="114">
        <v>387136.03200000001</v>
      </c>
      <c r="G13" s="418">
        <v>385261.63050000003</v>
      </c>
      <c r="H13" s="114">
        <v>0</v>
      </c>
      <c r="I13" s="114">
        <v>0</v>
      </c>
      <c r="J13" s="114">
        <v>0</v>
      </c>
      <c r="K13" s="358"/>
      <c r="L13" s="36">
        <v>-4.8417128478497329E-3</v>
      </c>
      <c r="M13" s="36">
        <v>-2.3069056750249062E-2</v>
      </c>
      <c r="N13" s="122"/>
    </row>
    <row r="14" spans="1:15" s="118" customFormat="1" ht="20.25" customHeight="1">
      <c r="A14" s="354"/>
      <c r="B14" s="124" t="s">
        <v>135</v>
      </c>
      <c r="C14" s="114">
        <v>336969.48599999998</v>
      </c>
      <c r="D14" s="114">
        <v>337609.02500000002</v>
      </c>
      <c r="E14" s="114">
        <v>333132.717</v>
      </c>
      <c r="F14" s="114">
        <v>331181.08199999999</v>
      </c>
      <c r="G14" s="418">
        <v>331250.24300000002</v>
      </c>
      <c r="H14" s="114">
        <v>0</v>
      </c>
      <c r="I14" s="114">
        <v>0</v>
      </c>
      <c r="J14" s="114">
        <v>0</v>
      </c>
      <c r="K14" s="358"/>
      <c r="L14" s="36">
        <v>2.0883137280169883E-4</v>
      </c>
      <c r="M14" s="36">
        <v>-1.6972584277259894E-2</v>
      </c>
      <c r="N14" s="122"/>
    </row>
    <row r="15" spans="1:15" s="115" customFormat="1" ht="20.25" customHeight="1">
      <c r="A15" s="351"/>
      <c r="B15" s="124" t="s">
        <v>136</v>
      </c>
      <c r="C15" s="114">
        <v>16695.887500000001</v>
      </c>
      <c r="D15" s="114">
        <v>22126.65</v>
      </c>
      <c r="E15" s="114">
        <v>18207</v>
      </c>
      <c r="F15" s="114">
        <v>17436.924999999999</v>
      </c>
      <c r="G15" s="418">
        <v>15484.637500000001</v>
      </c>
      <c r="H15" s="114">
        <v>0</v>
      </c>
      <c r="I15" s="114">
        <v>0</v>
      </c>
      <c r="J15" s="114">
        <v>0</v>
      </c>
      <c r="K15" s="359"/>
      <c r="L15" s="36">
        <v>-0.11196283174929056</v>
      </c>
      <c r="M15" s="36">
        <v>-7.2547805559902145E-2</v>
      </c>
      <c r="N15" s="122"/>
      <c r="O15" s="118"/>
    </row>
    <row r="16" spans="1:15" s="118" customFormat="1" ht="20.25" customHeight="1">
      <c r="A16" s="354"/>
      <c r="B16" s="124" t="s">
        <v>137</v>
      </c>
      <c r="C16" s="114">
        <v>40693.75</v>
      </c>
      <c r="D16" s="114">
        <v>39524.224999999999</v>
      </c>
      <c r="E16" s="114">
        <v>39561.512499999997</v>
      </c>
      <c r="F16" s="114">
        <v>38518.025000000001</v>
      </c>
      <c r="G16" s="418">
        <v>38526.75</v>
      </c>
      <c r="H16" s="114">
        <v>0</v>
      </c>
      <c r="I16" s="114">
        <v>0</v>
      </c>
      <c r="J16" s="114">
        <v>0</v>
      </c>
      <c r="K16" s="358"/>
      <c r="L16" s="36">
        <v>2.2651732533018887E-4</v>
      </c>
      <c r="M16" s="36">
        <v>-5.3251420672707717E-2</v>
      </c>
      <c r="N16" s="122"/>
    </row>
    <row r="17" spans="1:16" s="118" customFormat="1" ht="20.25" customHeight="1">
      <c r="A17" s="354"/>
      <c r="B17" s="124" t="s">
        <v>153</v>
      </c>
      <c r="C17" s="120"/>
      <c r="D17" s="120"/>
      <c r="E17" s="120"/>
      <c r="F17" s="120"/>
      <c r="G17" s="419"/>
      <c r="H17" s="409"/>
      <c r="I17" s="409"/>
      <c r="J17" s="408"/>
      <c r="K17" s="358"/>
      <c r="L17" s="36"/>
      <c r="M17" s="36"/>
      <c r="N17" s="122"/>
    </row>
    <row r="18" spans="1:16" s="118" customFormat="1" ht="20.25" customHeight="1">
      <c r="A18" s="354"/>
      <c r="B18" s="119" t="s">
        <v>138</v>
      </c>
      <c r="C18" s="120">
        <v>3467.8886620399999</v>
      </c>
      <c r="D18" s="120">
        <v>3297.9589999999998</v>
      </c>
      <c r="E18" s="120">
        <v>3236.6239999999998</v>
      </c>
      <c r="F18" s="120">
        <v>3732.3530000000001</v>
      </c>
      <c r="G18" s="533">
        <v>3675.5529999999999</v>
      </c>
      <c r="H18" s="409">
        <v>3297.9589999999998</v>
      </c>
      <c r="I18" s="409">
        <v>3236.6239999999998</v>
      </c>
      <c r="J18" s="408">
        <v>3732.3530000000001</v>
      </c>
      <c r="K18" s="358"/>
      <c r="L18" s="36">
        <v>-1.5218281872052319E-2</v>
      </c>
      <c r="M18" s="36">
        <v>5.9882066063170702E-2</v>
      </c>
      <c r="N18" s="122"/>
      <c r="O18" s="360"/>
    </row>
    <row r="19" spans="1:16" s="118" customFormat="1" ht="19.5" customHeight="1">
      <c r="A19" s="354"/>
      <c r="B19" s="361"/>
      <c r="C19" s="362"/>
      <c r="D19" s="362"/>
      <c r="E19" s="362"/>
      <c r="F19" s="362"/>
      <c r="G19" s="362"/>
      <c r="H19" s="410"/>
      <c r="I19" s="410"/>
      <c r="J19" s="410"/>
      <c r="K19" s="358"/>
      <c r="L19" s="364"/>
      <c r="M19" s="364"/>
      <c r="N19" s="116"/>
    </row>
    <row r="20" spans="1:16" s="118" customFormat="1" ht="18">
      <c r="A20" s="354"/>
      <c r="B20" s="361"/>
      <c r="C20" s="362"/>
      <c r="D20" s="362"/>
      <c r="E20" s="362"/>
      <c r="F20" s="362"/>
      <c r="G20" s="541"/>
      <c r="H20" s="410"/>
      <c r="I20" s="410"/>
      <c r="J20" s="410"/>
      <c r="K20" s="358"/>
      <c r="L20" s="364"/>
      <c r="M20" s="364"/>
      <c r="N20" s="116"/>
    </row>
    <row r="21" spans="1:16" ht="20.25" customHeight="1">
      <c r="A21" s="347"/>
      <c r="B21" s="294" t="s">
        <v>139</v>
      </c>
      <c r="C21" s="365"/>
      <c r="D21" s="347"/>
      <c r="E21" s="347"/>
      <c r="F21" s="347"/>
      <c r="G21" s="365"/>
      <c r="H21" s="411"/>
      <c r="I21" s="411"/>
      <c r="J21" s="411"/>
      <c r="K21" s="347"/>
      <c r="L21" s="347"/>
      <c r="M21" s="347"/>
      <c r="N21" s="109"/>
    </row>
    <row r="22" spans="1:16" s="115" customFormat="1" ht="19.5" customHeight="1">
      <c r="A22" s="351"/>
      <c r="B22" s="366"/>
      <c r="C22" s="374" t="s">
        <v>44</v>
      </c>
      <c r="D22" s="374" t="s">
        <v>56</v>
      </c>
      <c r="E22" s="374" t="s">
        <v>57</v>
      </c>
      <c r="F22" s="374" t="s">
        <v>58</v>
      </c>
      <c r="G22" s="420" t="s">
        <v>44</v>
      </c>
      <c r="H22" s="412" t="s">
        <v>56</v>
      </c>
      <c r="I22" s="412" t="s">
        <v>57</v>
      </c>
      <c r="J22" s="408" t="s">
        <v>58</v>
      </c>
      <c r="K22" s="367"/>
      <c r="L22" s="554" t="s">
        <v>23</v>
      </c>
      <c r="M22" s="554"/>
      <c r="N22" s="112"/>
    </row>
    <row r="23" spans="1:16" s="118" customFormat="1" ht="15" customHeight="1">
      <c r="A23" s="354"/>
      <c r="B23" s="113" t="s">
        <v>6</v>
      </c>
      <c r="C23" s="374">
        <v>2016</v>
      </c>
      <c r="D23" s="374">
        <v>2016</v>
      </c>
      <c r="E23" s="374">
        <v>2016</v>
      </c>
      <c r="F23" s="374">
        <v>2016</v>
      </c>
      <c r="G23" s="421">
        <v>2017</v>
      </c>
      <c r="H23" s="412">
        <v>2017</v>
      </c>
      <c r="I23" s="412">
        <v>2016</v>
      </c>
      <c r="J23" s="406">
        <v>2016</v>
      </c>
      <c r="K23" s="367"/>
      <c r="L23" s="113" t="s">
        <v>0</v>
      </c>
      <c r="M23" s="113" t="s">
        <v>3</v>
      </c>
      <c r="N23" s="116"/>
    </row>
    <row r="24" spans="1:16" s="370" customFormat="1" ht="6" customHeight="1">
      <c r="A24" s="368"/>
      <c r="B24" s="399"/>
      <c r="C24" s="399"/>
      <c r="D24" s="399"/>
      <c r="E24" s="399"/>
      <c r="F24" s="399"/>
      <c r="G24" s="402"/>
      <c r="H24" s="395"/>
      <c r="I24" s="395"/>
      <c r="J24" s="416"/>
      <c r="K24" s="400"/>
      <c r="L24" s="399"/>
      <c r="M24" s="401"/>
      <c r="N24" s="369"/>
    </row>
    <row r="25" spans="1:16" s="118" customFormat="1" ht="20.25" customHeight="1">
      <c r="A25" s="354"/>
      <c r="B25" s="119" t="s">
        <v>154</v>
      </c>
      <c r="C25" s="127">
        <v>0.10306306977071876</v>
      </c>
      <c r="D25" s="127">
        <v>0.10508220269553741</v>
      </c>
      <c r="E25" s="127">
        <v>0.10995097675946297</v>
      </c>
      <c r="F25" s="127">
        <v>8.1462843623917688E-2</v>
      </c>
      <c r="G25" s="296">
        <v>0.11711487248663346</v>
      </c>
      <c r="H25" s="413" t="e">
        <v>#DIV/0!</v>
      </c>
      <c r="I25" s="413" t="e">
        <v>#DIV/0!</v>
      </c>
      <c r="J25" s="413" t="e">
        <v>#DIV/0!</v>
      </c>
      <c r="K25" s="358"/>
      <c r="L25" s="128">
        <v>356.52028862715775</v>
      </c>
      <c r="M25" s="128">
        <v>140.51802715914704</v>
      </c>
      <c r="N25" s="116"/>
    </row>
    <row r="26" spans="1:16" s="118" customFormat="1" ht="20.25" customHeight="1">
      <c r="A26" s="354"/>
      <c r="B26" s="119" t="s">
        <v>140</v>
      </c>
      <c r="C26" s="127">
        <v>0.11170007462003097</v>
      </c>
      <c r="D26" s="127">
        <v>0.11304509603894607</v>
      </c>
      <c r="E26" s="127">
        <v>0.11806659462041932</v>
      </c>
      <c r="F26" s="127">
        <v>9.0420025888987759E-2</v>
      </c>
      <c r="G26" s="296">
        <v>0.12647933474911668</v>
      </c>
      <c r="H26" s="413" t="e">
        <v>#DIV/0!</v>
      </c>
      <c r="I26" s="413" t="e">
        <v>#DIV/0!</v>
      </c>
      <c r="J26" s="413" t="e">
        <v>#DIV/0!</v>
      </c>
      <c r="K26" s="358"/>
      <c r="L26" s="128">
        <v>360.59308860128925</v>
      </c>
      <c r="M26" s="128">
        <v>147.79260129085716</v>
      </c>
      <c r="N26" s="116"/>
    </row>
    <row r="27" spans="1:16" s="118" customFormat="1" ht="20.25" customHeight="1">
      <c r="A27" s="354"/>
      <c r="B27" s="119" t="s">
        <v>141</v>
      </c>
      <c r="C27" s="127">
        <v>0.13789673579087361</v>
      </c>
      <c r="D27" s="127">
        <v>0.14015994779340474</v>
      </c>
      <c r="E27" s="127">
        <v>0.14496479346581331</v>
      </c>
      <c r="F27" s="127">
        <v>0.11662677535528389</v>
      </c>
      <c r="G27" s="296">
        <v>0.15200692748456818</v>
      </c>
      <c r="H27" s="413" t="e">
        <v>#DIV/0!</v>
      </c>
      <c r="I27" s="413" t="e">
        <v>#DIV/0!</v>
      </c>
      <c r="J27" s="413" t="e">
        <v>#DIV/0!</v>
      </c>
      <c r="K27" s="358"/>
      <c r="L27" s="128">
        <v>353.80152129284289</v>
      </c>
      <c r="M27" s="128">
        <v>141.10191693694568</v>
      </c>
      <c r="N27" s="116"/>
    </row>
    <row r="28" spans="1:16" s="115" customFormat="1" ht="20.25" customHeight="1">
      <c r="A28" s="351"/>
      <c r="B28" s="119" t="s">
        <v>142</v>
      </c>
      <c r="C28" s="127">
        <v>7.8726290768224752E-2</v>
      </c>
      <c r="D28" s="127">
        <v>7.3069785325883638E-2</v>
      </c>
      <c r="E28" s="127">
        <v>7.0129085659011658E-2</v>
      </c>
      <c r="F28" s="127">
        <v>0.10662388200953699</v>
      </c>
      <c r="G28" s="296">
        <v>7.5430564614232809E-2</v>
      </c>
      <c r="H28" s="413">
        <v>7.3069785325883638E-2</v>
      </c>
      <c r="I28" s="413">
        <v>7.0129085659011658E-2</v>
      </c>
      <c r="J28" s="413">
        <v>0.10662388200953699</v>
      </c>
      <c r="K28" s="359"/>
      <c r="L28" s="128">
        <v>-311.93317395304177</v>
      </c>
      <c r="M28" s="128">
        <v>-32.957261539919429</v>
      </c>
      <c r="N28" s="116"/>
      <c r="P28" s="118"/>
    </row>
    <row r="29" spans="1:16" s="118" customFormat="1" ht="20.25" customHeight="1">
      <c r="A29" s="354"/>
      <c r="B29" s="124" t="s">
        <v>143</v>
      </c>
      <c r="C29" s="129" t="s">
        <v>164</v>
      </c>
      <c r="D29" s="129" t="s">
        <v>164</v>
      </c>
      <c r="E29" s="129" t="s">
        <v>164</v>
      </c>
      <c r="F29" s="129" t="s">
        <v>164</v>
      </c>
      <c r="G29" s="297" t="s">
        <v>164</v>
      </c>
      <c r="H29" s="414" t="s">
        <v>164</v>
      </c>
      <c r="I29" s="414" t="s">
        <v>164</v>
      </c>
      <c r="J29" s="414" t="s">
        <v>164</v>
      </c>
      <c r="K29" s="358"/>
      <c r="L29" s="128" t="s">
        <v>314</v>
      </c>
      <c r="M29" s="128" t="s">
        <v>314</v>
      </c>
      <c r="N29" s="116"/>
    </row>
    <row r="30" spans="1:16" s="118" customFormat="1" ht="19.5" customHeight="1">
      <c r="A30" s="354"/>
      <c r="B30" s="371"/>
      <c r="C30" s="363"/>
      <c r="D30" s="363"/>
      <c r="E30" s="363"/>
      <c r="F30" s="363"/>
      <c r="G30" s="363"/>
      <c r="H30" s="410"/>
      <c r="I30" s="410"/>
      <c r="J30" s="410"/>
      <c r="K30" s="358"/>
      <c r="L30" s="372"/>
      <c r="M30" s="372"/>
      <c r="N30" s="116"/>
    </row>
    <row r="31" spans="1:16" s="115" customFormat="1" ht="87.75" customHeight="1">
      <c r="A31" s="351"/>
      <c r="B31" s="555" t="s">
        <v>246</v>
      </c>
      <c r="C31" s="555"/>
      <c r="D31" s="555"/>
      <c r="E31" s="555"/>
      <c r="F31" s="555"/>
      <c r="G31" s="555"/>
      <c r="H31" s="555"/>
      <c r="I31" s="555"/>
      <c r="J31" s="555"/>
      <c r="K31" s="555"/>
      <c r="L31" s="555"/>
      <c r="M31" s="555"/>
      <c r="N31" s="112"/>
    </row>
    <row r="32" spans="1:16" s="118" customFormat="1" ht="67.5" customHeight="1">
      <c r="A32" s="354"/>
      <c r="B32" s="555"/>
      <c r="C32" s="555"/>
      <c r="D32" s="555"/>
      <c r="E32" s="555"/>
      <c r="F32" s="555"/>
      <c r="G32" s="555"/>
      <c r="H32" s="555"/>
      <c r="I32" s="555"/>
      <c r="J32" s="555"/>
      <c r="K32" s="555"/>
      <c r="L32" s="555"/>
      <c r="M32" s="555"/>
      <c r="N32" s="116"/>
    </row>
    <row r="33" spans="1:14" s="115" customFormat="1" ht="19.5" customHeight="1">
      <c r="A33" s="112"/>
      <c r="B33" s="113"/>
      <c r="C33" s="114"/>
      <c r="D33" s="114"/>
      <c r="E33" s="114"/>
      <c r="F33" s="114"/>
      <c r="G33" s="114"/>
      <c r="H33" s="408"/>
      <c r="I33" s="408"/>
      <c r="J33" s="408"/>
      <c r="K33" s="125"/>
      <c r="L33" s="39"/>
      <c r="M33" s="39"/>
      <c r="N33" s="112"/>
    </row>
    <row r="34" spans="1:14" s="118" customFormat="1" ht="19.5" customHeight="1">
      <c r="A34" s="116"/>
      <c r="B34" s="126"/>
      <c r="C34" s="120"/>
      <c r="D34" s="120"/>
      <c r="E34" s="120"/>
      <c r="F34" s="120"/>
      <c r="G34" s="120"/>
      <c r="H34" s="409"/>
      <c r="I34" s="409"/>
      <c r="J34" s="409"/>
      <c r="K34" s="121"/>
      <c r="L34" s="36"/>
      <c r="M34" s="36"/>
      <c r="N34" s="116"/>
    </row>
    <row r="35" spans="1:14" s="118" customFormat="1" ht="19.5" customHeight="1">
      <c r="A35" s="130"/>
      <c r="B35" s="126"/>
      <c r="C35" s="120"/>
      <c r="D35" s="120"/>
      <c r="E35" s="120"/>
      <c r="F35" s="120"/>
      <c r="G35" s="120"/>
      <c r="H35" s="409"/>
      <c r="I35" s="409"/>
      <c r="J35" s="409"/>
      <c r="K35" s="121"/>
      <c r="L35" s="36"/>
      <c r="M35" s="36"/>
      <c r="N35" s="116"/>
    </row>
    <row r="36" spans="1:14" s="115" customFormat="1" ht="18" customHeight="1">
      <c r="A36" s="131"/>
      <c r="B36" s="113"/>
      <c r="C36" s="114"/>
      <c r="D36" s="114"/>
      <c r="E36" s="114"/>
      <c r="F36" s="114"/>
      <c r="G36" s="114"/>
      <c r="H36" s="408"/>
      <c r="I36" s="408"/>
      <c r="J36" s="408"/>
      <c r="K36" s="125"/>
      <c r="L36" s="39"/>
      <c r="M36" s="39"/>
      <c r="N36" s="112"/>
    </row>
    <row r="75" spans="3:4">
      <c r="C75" s="132"/>
      <c r="D75" s="132"/>
    </row>
  </sheetData>
  <mergeCells count="4">
    <mergeCell ref="A2:M2"/>
    <mergeCell ref="C5:G5"/>
    <mergeCell ref="L22:M22"/>
    <mergeCell ref="B31:M32"/>
  </mergeCells>
  <printOptions horizontalCentered="1" verticalCentered="1"/>
  <pageMargins left="0" right="0" top="0" bottom="0" header="0" footer="0"/>
  <pageSetup paperSize="9" scale="85" orientation="landscape"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43"/>
  <sheetViews>
    <sheetView showGridLines="0" zoomScale="70" zoomScaleNormal="70" workbookViewId="0"/>
  </sheetViews>
  <sheetFormatPr defaultRowHeight="12.75" outlineLevelRow="1" outlineLevelCol="1"/>
  <cols>
    <col min="1" max="1" width="1" style="9" customWidth="1"/>
    <col min="2" max="2" width="49.7109375" style="9" customWidth="1"/>
    <col min="3" max="4" width="12" style="9" customWidth="1"/>
    <col min="5" max="5" width="12" style="54" customWidth="1"/>
    <col min="6" max="10" width="11.42578125" style="9" customWidth="1"/>
    <col min="11" max="13" width="11.42578125" style="380" hidden="1" customWidth="1" outlineLevel="1"/>
    <col min="14" max="14" width="3" style="9" customWidth="1" collapsed="1"/>
    <col min="15" max="16384" width="9.140625" style="9"/>
  </cols>
  <sheetData>
    <row r="1" spans="1:14" ht="15" customHeight="1">
      <c r="A1" s="7"/>
      <c r="B1" s="8"/>
      <c r="C1" s="7"/>
      <c r="D1" s="7"/>
      <c r="E1" s="28"/>
      <c r="F1" s="7"/>
      <c r="G1" s="7"/>
      <c r="H1" s="7"/>
      <c r="I1" s="7"/>
      <c r="J1" s="7"/>
      <c r="K1" s="44"/>
      <c r="L1" s="44"/>
      <c r="M1" s="44"/>
      <c r="N1" s="7"/>
    </row>
    <row r="2" spans="1:14" ht="30.75" customHeight="1">
      <c r="A2" s="549" t="s">
        <v>51</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44"/>
      <c r="L3" s="44"/>
      <c r="M3" s="44"/>
      <c r="N3" s="7"/>
    </row>
    <row r="4" spans="1:14" ht="12.75" customHeight="1">
      <c r="A4" s="7"/>
      <c r="B4" s="222" t="s">
        <v>8</v>
      </c>
      <c r="C4" s="7"/>
      <c r="D4" s="7"/>
      <c r="E4" s="28"/>
      <c r="F4" s="7"/>
      <c r="G4" s="7"/>
      <c r="H4" s="7"/>
      <c r="I4" s="7"/>
      <c r="J4" s="7"/>
      <c r="K4" s="44"/>
      <c r="L4" s="44"/>
      <c r="M4" s="44"/>
      <c r="N4" s="7"/>
    </row>
    <row r="5" spans="1:14" s="14" customFormat="1" ht="15" customHeight="1">
      <c r="A5" s="12"/>
      <c r="B5" s="12"/>
      <c r="C5" s="238" t="s">
        <v>252</v>
      </c>
      <c r="D5" s="239"/>
      <c r="E5" s="240" t="s">
        <v>3</v>
      </c>
      <c r="F5" s="13" t="s">
        <v>44</v>
      </c>
      <c r="G5" s="13" t="s">
        <v>56</v>
      </c>
      <c r="H5" s="13" t="s">
        <v>57</v>
      </c>
      <c r="I5" s="13" t="s">
        <v>58</v>
      </c>
      <c r="J5" s="231" t="s">
        <v>44</v>
      </c>
      <c r="K5" s="40" t="s">
        <v>56</v>
      </c>
      <c r="L5" s="40" t="s">
        <v>57</v>
      </c>
      <c r="M5" s="40" t="s">
        <v>58</v>
      </c>
      <c r="N5" s="69"/>
    </row>
    <row r="6" spans="1:14" s="14" customFormat="1" ht="15" customHeight="1">
      <c r="A6" s="12"/>
      <c r="B6" s="15" t="s">
        <v>5</v>
      </c>
      <c r="C6" s="241">
        <v>2017</v>
      </c>
      <c r="D6" s="29">
        <v>2016</v>
      </c>
      <c r="E6" s="242" t="s">
        <v>6</v>
      </c>
      <c r="F6" s="13">
        <v>2016</v>
      </c>
      <c r="G6" s="13">
        <v>2016</v>
      </c>
      <c r="H6" s="13">
        <v>2016</v>
      </c>
      <c r="I6" s="13">
        <v>2016</v>
      </c>
      <c r="J6" s="232">
        <v>2017</v>
      </c>
      <c r="K6" s="40">
        <v>2017</v>
      </c>
      <c r="L6" s="40">
        <v>2017</v>
      </c>
      <c r="M6" s="40">
        <v>2017</v>
      </c>
      <c r="N6" s="69"/>
    </row>
    <row r="7" spans="1:14" s="14" customFormat="1" ht="6" customHeight="1">
      <c r="A7" s="319"/>
      <c r="B7" s="320"/>
      <c r="C7" s="321"/>
      <c r="D7" s="322"/>
      <c r="E7" s="323"/>
      <c r="F7" s="324"/>
      <c r="G7" s="324"/>
      <c r="H7" s="324"/>
      <c r="I7" s="324"/>
      <c r="J7" s="325"/>
      <c r="K7" s="375"/>
      <c r="L7" s="375"/>
      <c r="M7" s="375"/>
      <c r="N7" s="71"/>
    </row>
    <row r="8" spans="1:14" s="14" customFormat="1" ht="19.5" customHeight="1">
      <c r="A8" s="12"/>
      <c r="B8" s="33" t="s">
        <v>59</v>
      </c>
      <c r="C8" s="243">
        <v>923.971</v>
      </c>
      <c r="D8" s="32">
        <v>1000.812</v>
      </c>
      <c r="E8" s="244">
        <v>-7.6778655731545964E-2</v>
      </c>
      <c r="F8" s="32">
        <v>1000.812</v>
      </c>
      <c r="G8" s="32">
        <v>1000.394</v>
      </c>
      <c r="H8" s="32">
        <v>977.779</v>
      </c>
      <c r="I8" s="32">
        <v>876.25</v>
      </c>
      <c r="J8" s="234">
        <v>923.971</v>
      </c>
      <c r="K8" s="21">
        <v>-923.971</v>
      </c>
      <c r="L8" s="21">
        <v>0</v>
      </c>
      <c r="M8" s="21">
        <v>0</v>
      </c>
      <c r="N8" s="72"/>
    </row>
    <row r="9" spans="1:14" s="14" customFormat="1" ht="19.5" customHeight="1">
      <c r="A9" s="12"/>
      <c r="B9" s="33" t="s">
        <v>60</v>
      </c>
      <c r="C9" s="243">
        <v>19.84</v>
      </c>
      <c r="D9" s="32">
        <v>20.716999999999999</v>
      </c>
      <c r="E9" s="244">
        <v>-4.2332384032437109E-2</v>
      </c>
      <c r="F9" s="32">
        <v>20.716999999999999</v>
      </c>
      <c r="G9" s="32">
        <v>22.152000000000001</v>
      </c>
      <c r="H9" s="32">
        <v>26.071000000000002</v>
      </c>
      <c r="I9" s="32">
        <v>26.239000000000001</v>
      </c>
      <c r="J9" s="234">
        <v>19.84</v>
      </c>
      <c r="K9" s="21">
        <v>-19.84</v>
      </c>
      <c r="L9" s="21">
        <v>0</v>
      </c>
      <c r="M9" s="21">
        <v>0</v>
      </c>
      <c r="N9" s="72"/>
    </row>
    <row r="10" spans="1:14" s="14" customFormat="1" ht="19.5" customHeight="1">
      <c r="A10" s="12"/>
      <c r="B10" s="33" t="s">
        <v>61</v>
      </c>
      <c r="C10" s="243">
        <v>946.81299999999999</v>
      </c>
      <c r="D10" s="32">
        <v>930.15099999999995</v>
      </c>
      <c r="E10" s="244">
        <v>1.7913220541611041E-2</v>
      </c>
      <c r="F10" s="32">
        <v>930.15099999999995</v>
      </c>
      <c r="G10" s="32">
        <v>910.322</v>
      </c>
      <c r="H10" s="32">
        <v>831.82299999999998</v>
      </c>
      <c r="I10" s="32">
        <v>809.83399999999995</v>
      </c>
      <c r="J10" s="234">
        <v>946.81299999999999</v>
      </c>
      <c r="K10" s="21">
        <v>-946.81299999999999</v>
      </c>
      <c r="L10" s="21">
        <v>0</v>
      </c>
      <c r="M10" s="21">
        <v>0</v>
      </c>
      <c r="N10" s="72"/>
    </row>
    <row r="11" spans="1:14" s="14" customFormat="1" ht="19.5" customHeight="1">
      <c r="A11" s="12"/>
      <c r="B11" s="33" t="s">
        <v>62</v>
      </c>
      <c r="C11" s="243">
        <v>-6.0650000000000004</v>
      </c>
      <c r="D11" s="32">
        <v>-2.282</v>
      </c>
      <c r="E11" s="244" t="s">
        <v>24</v>
      </c>
      <c r="F11" s="32">
        <v>-2.282</v>
      </c>
      <c r="G11" s="32">
        <v>61.368000000000002</v>
      </c>
      <c r="H11" s="32">
        <v>10.725</v>
      </c>
      <c r="I11" s="32">
        <v>-12.523999999999999</v>
      </c>
      <c r="J11" s="234">
        <v>-6.0650000000000004</v>
      </c>
      <c r="K11" s="21">
        <v>6.0650000000000004</v>
      </c>
      <c r="L11" s="21">
        <v>0</v>
      </c>
      <c r="M11" s="21">
        <v>0</v>
      </c>
      <c r="N11" s="72"/>
    </row>
    <row r="12" spans="1:14" s="14" customFormat="1" ht="19.5" customHeight="1">
      <c r="A12" s="12"/>
      <c r="B12" s="33" t="s">
        <v>63</v>
      </c>
      <c r="C12" s="243">
        <v>-26.309000000000001</v>
      </c>
      <c r="D12" s="32">
        <v>-17.224</v>
      </c>
      <c r="E12" s="244">
        <v>0.52746168137482585</v>
      </c>
      <c r="F12" s="32">
        <v>-17.224</v>
      </c>
      <c r="G12" s="32">
        <v>-3.4430000000000001</v>
      </c>
      <c r="H12" s="32">
        <v>-10.01</v>
      </c>
      <c r="I12" s="32">
        <v>-21.087</v>
      </c>
      <c r="J12" s="234">
        <v>-26.309000000000001</v>
      </c>
      <c r="K12" s="21">
        <v>26.309000000000001</v>
      </c>
      <c r="L12" s="21">
        <v>0</v>
      </c>
      <c r="M12" s="21">
        <v>0</v>
      </c>
      <c r="N12" s="72"/>
    </row>
    <row r="13" spans="1:14" s="24" customFormat="1" ht="19.5" customHeight="1">
      <c r="A13" s="22"/>
      <c r="B13" s="34" t="s">
        <v>64</v>
      </c>
      <c r="C13" s="245">
        <v>1858.25</v>
      </c>
      <c r="D13" s="27">
        <v>1932.174</v>
      </c>
      <c r="E13" s="246">
        <v>-3.825949422774555E-2</v>
      </c>
      <c r="F13" s="27">
        <v>1932.174</v>
      </c>
      <c r="G13" s="27">
        <v>1990.7929999999999</v>
      </c>
      <c r="H13" s="27">
        <v>1836.3879999999999</v>
      </c>
      <c r="I13" s="27">
        <v>1678.712</v>
      </c>
      <c r="J13" s="250">
        <v>1858.25</v>
      </c>
      <c r="K13" s="23">
        <v>-1858.25</v>
      </c>
      <c r="L13" s="23">
        <v>0</v>
      </c>
      <c r="M13" s="23">
        <v>0</v>
      </c>
      <c r="N13" s="13"/>
    </row>
    <row r="14" spans="1:14" s="14" customFormat="1" ht="19.5" customHeight="1">
      <c r="A14" s="12"/>
      <c r="B14" s="33" t="s">
        <v>65</v>
      </c>
      <c r="C14" s="243">
        <v>-637.83799999999997</v>
      </c>
      <c r="D14" s="32">
        <v>-673.29200000000003</v>
      </c>
      <c r="E14" s="244">
        <v>-5.2657687897673E-2</v>
      </c>
      <c r="F14" s="32">
        <v>-673.29200000000003</v>
      </c>
      <c r="G14" s="32">
        <v>-668.24400000000003</v>
      </c>
      <c r="H14" s="32">
        <v>-649.351</v>
      </c>
      <c r="I14" s="32">
        <v>-633.67700000000002</v>
      </c>
      <c r="J14" s="234">
        <v>-637.83799999999997</v>
      </c>
      <c r="K14" s="21">
        <v>637.83799999999997</v>
      </c>
      <c r="L14" s="21">
        <v>0</v>
      </c>
      <c r="M14" s="21">
        <v>0</v>
      </c>
      <c r="N14" s="72"/>
    </row>
    <row r="15" spans="1:14" s="14" customFormat="1" ht="19.5" customHeight="1">
      <c r="A15" s="12"/>
      <c r="B15" s="33" t="s">
        <v>66</v>
      </c>
      <c r="C15" s="243">
        <v>-562.58199999999999</v>
      </c>
      <c r="D15" s="32">
        <v>-594.13800000000003</v>
      </c>
      <c r="E15" s="244">
        <v>-5.3112239917325721E-2</v>
      </c>
      <c r="F15" s="32">
        <v>-594.13800000000003</v>
      </c>
      <c r="G15" s="32">
        <v>-573.03700000000003</v>
      </c>
      <c r="H15" s="32">
        <v>-593.16300000000001</v>
      </c>
      <c r="I15" s="32">
        <v>-565.51800000000003</v>
      </c>
      <c r="J15" s="234">
        <v>-562.58199999999999</v>
      </c>
      <c r="K15" s="21">
        <v>562.58199999999999</v>
      </c>
      <c r="L15" s="21">
        <v>0</v>
      </c>
      <c r="M15" s="21">
        <v>0</v>
      </c>
      <c r="N15" s="72"/>
    </row>
    <row r="16" spans="1:14" s="14" customFormat="1" ht="19.5" customHeight="1">
      <c r="A16" s="12"/>
      <c r="B16" s="33" t="s">
        <v>67</v>
      </c>
      <c r="C16" s="243">
        <v>103.444</v>
      </c>
      <c r="D16" s="32">
        <v>108.627</v>
      </c>
      <c r="E16" s="244">
        <v>-4.771373599565476E-2</v>
      </c>
      <c r="F16" s="32">
        <v>108.627</v>
      </c>
      <c r="G16" s="32">
        <v>103.999</v>
      </c>
      <c r="H16" s="32">
        <v>114.65</v>
      </c>
      <c r="I16" s="32">
        <v>110.28</v>
      </c>
      <c r="J16" s="234">
        <v>103.444</v>
      </c>
      <c r="K16" s="21">
        <v>-103.444</v>
      </c>
      <c r="L16" s="21">
        <v>0</v>
      </c>
      <c r="M16" s="21">
        <v>0</v>
      </c>
      <c r="N16" s="72"/>
    </row>
    <row r="17" spans="1:14" s="14" customFormat="1" ht="19.5" customHeight="1">
      <c r="A17" s="12"/>
      <c r="B17" s="33" t="s">
        <v>68</v>
      </c>
      <c r="C17" s="243">
        <v>-13.73</v>
      </c>
      <c r="D17" s="32">
        <v>-14.972</v>
      </c>
      <c r="E17" s="244">
        <v>-8.2954849051562807E-2</v>
      </c>
      <c r="F17" s="32">
        <v>-14.972</v>
      </c>
      <c r="G17" s="32">
        <v>-15.992000000000001</v>
      </c>
      <c r="H17" s="32">
        <v>-17.303000000000001</v>
      </c>
      <c r="I17" s="32">
        <v>-16.861999999999998</v>
      </c>
      <c r="J17" s="234">
        <v>-13.73</v>
      </c>
      <c r="K17" s="21">
        <v>13.73</v>
      </c>
      <c r="L17" s="21">
        <v>0</v>
      </c>
      <c r="M17" s="21">
        <v>0</v>
      </c>
      <c r="N17" s="72"/>
    </row>
    <row r="18" spans="1:14" s="24" customFormat="1" ht="19.5" customHeight="1">
      <c r="A18" s="22"/>
      <c r="B18" s="20" t="s">
        <v>69</v>
      </c>
      <c r="C18" s="245">
        <v>-1110.7059999999999</v>
      </c>
      <c r="D18" s="27">
        <v>-1173.7750000000001</v>
      </c>
      <c r="E18" s="246">
        <v>-5.3731762901748747E-2</v>
      </c>
      <c r="F18" s="27">
        <v>-1173.7750000000001</v>
      </c>
      <c r="G18" s="27">
        <v>-1153.2739999999999</v>
      </c>
      <c r="H18" s="27">
        <v>-1145.1669999999999</v>
      </c>
      <c r="I18" s="27">
        <v>-1105.777</v>
      </c>
      <c r="J18" s="250">
        <v>-1110.7059999999999</v>
      </c>
      <c r="K18" s="23">
        <v>1110.7059999999999</v>
      </c>
      <c r="L18" s="23">
        <v>0</v>
      </c>
      <c r="M18" s="23">
        <v>0</v>
      </c>
      <c r="N18" s="13"/>
    </row>
    <row r="19" spans="1:14" s="24" customFormat="1" ht="19.5" customHeight="1">
      <c r="A19" s="22"/>
      <c r="B19" s="20" t="s">
        <v>70</v>
      </c>
      <c r="C19" s="245">
        <v>747.54399999999998</v>
      </c>
      <c r="D19" s="27">
        <v>758.399</v>
      </c>
      <c r="E19" s="246">
        <v>-1.4313046298847998E-2</v>
      </c>
      <c r="F19" s="27">
        <v>758.399</v>
      </c>
      <c r="G19" s="27">
        <v>837.51900000000001</v>
      </c>
      <c r="H19" s="27">
        <v>691.221</v>
      </c>
      <c r="I19" s="27">
        <v>572.93499999999995</v>
      </c>
      <c r="J19" s="250">
        <v>747.54399999999998</v>
      </c>
      <c r="K19" s="23">
        <v>-747.54399999999998</v>
      </c>
      <c r="L19" s="23">
        <v>0</v>
      </c>
      <c r="M19" s="23">
        <v>0</v>
      </c>
      <c r="N19" s="13"/>
    </row>
    <row r="20" spans="1:14" s="14" customFormat="1" ht="19.5" customHeight="1">
      <c r="A20" s="12"/>
      <c r="B20" s="56" t="s">
        <v>71</v>
      </c>
      <c r="C20" s="243">
        <v>-241.11500000000001</v>
      </c>
      <c r="D20" s="32">
        <v>-227.74600000000001</v>
      </c>
      <c r="E20" s="244">
        <v>5.8701360287337634E-2</v>
      </c>
      <c r="F20" s="32">
        <v>-227.74600000000001</v>
      </c>
      <c r="G20" s="32">
        <v>-242.76599999999999</v>
      </c>
      <c r="H20" s="32">
        <v>-240.351</v>
      </c>
      <c r="I20" s="32">
        <v>-1291.854</v>
      </c>
      <c r="J20" s="234">
        <v>-241.11500000000001</v>
      </c>
      <c r="K20" s="21">
        <v>241.11500000000001</v>
      </c>
      <c r="L20" s="21">
        <v>0</v>
      </c>
      <c r="M20" s="21">
        <v>0</v>
      </c>
      <c r="N20" s="72"/>
    </row>
    <row r="21" spans="1:14" s="24" customFormat="1" ht="19.5" customHeight="1">
      <c r="A21" s="22"/>
      <c r="B21" s="20" t="s">
        <v>72</v>
      </c>
      <c r="C21" s="245">
        <v>506.42899999999997</v>
      </c>
      <c r="D21" s="27">
        <v>530.65300000000002</v>
      </c>
      <c r="E21" s="246">
        <v>-4.5649416850559676E-2</v>
      </c>
      <c r="F21" s="27">
        <v>530.65300000000002</v>
      </c>
      <c r="G21" s="27">
        <v>594.75300000000004</v>
      </c>
      <c r="H21" s="27">
        <v>450.87</v>
      </c>
      <c r="I21" s="27">
        <v>-718.91899999999998</v>
      </c>
      <c r="J21" s="250">
        <v>506.42899999999997</v>
      </c>
      <c r="K21" s="23">
        <v>-506.42899999999997</v>
      </c>
      <c r="L21" s="23">
        <v>0</v>
      </c>
      <c r="M21" s="23">
        <v>0</v>
      </c>
      <c r="N21" s="13"/>
    </row>
    <row r="22" spans="1:14" s="14" customFormat="1" ht="19.5" customHeight="1">
      <c r="A22" s="12"/>
      <c r="B22" s="33" t="s">
        <v>180</v>
      </c>
      <c r="C22" s="243">
        <v>-49.25</v>
      </c>
      <c r="D22" s="32">
        <v>-50.898000000000003</v>
      </c>
      <c r="E22" s="244">
        <v>-3.2378482455106328E-2</v>
      </c>
      <c r="F22" s="32">
        <v>-50.898000000000003</v>
      </c>
      <c r="G22" s="32">
        <v>-116.761</v>
      </c>
      <c r="H22" s="32">
        <v>-126.16800000000001</v>
      </c>
      <c r="I22" s="32">
        <v>-101.61</v>
      </c>
      <c r="J22" s="234">
        <v>-49.25</v>
      </c>
      <c r="K22" s="21">
        <v>49.25</v>
      </c>
      <c r="L22" s="21">
        <v>0</v>
      </c>
      <c r="M22" s="21">
        <v>0</v>
      </c>
      <c r="N22" s="72"/>
    </row>
    <row r="23" spans="1:14" s="14" customFormat="1" ht="19.5" customHeight="1">
      <c r="A23" s="12"/>
      <c r="B23" s="35" t="s">
        <v>181</v>
      </c>
      <c r="C23" s="243">
        <v>-33.710999999999999</v>
      </c>
      <c r="D23" s="32">
        <v>-30.405999999999999</v>
      </c>
      <c r="E23" s="244">
        <v>0.10869565217391308</v>
      </c>
      <c r="F23" s="32">
        <v>-30.405999999999999</v>
      </c>
      <c r="G23" s="32">
        <v>3.3260000000000001</v>
      </c>
      <c r="H23" s="32">
        <v>-72.917000000000002</v>
      </c>
      <c r="I23" s="32">
        <v>9.3710000000000004</v>
      </c>
      <c r="J23" s="234">
        <v>-33.710999999999999</v>
      </c>
      <c r="K23" s="21">
        <v>33.710999999999999</v>
      </c>
      <c r="L23" s="21">
        <v>0</v>
      </c>
      <c r="M23" s="21">
        <v>0</v>
      </c>
      <c r="N23" s="72"/>
    </row>
    <row r="24" spans="1:14" s="14" customFormat="1" ht="19.5" customHeight="1">
      <c r="A24" s="12"/>
      <c r="B24" s="33" t="s">
        <v>74</v>
      </c>
      <c r="C24" s="243">
        <v>-1.833</v>
      </c>
      <c r="D24" s="32">
        <v>-32.874000000000002</v>
      </c>
      <c r="E24" s="244">
        <v>-0.9442416499361197</v>
      </c>
      <c r="F24" s="32">
        <v>-32.874000000000002</v>
      </c>
      <c r="G24" s="32">
        <v>-46.664999999999999</v>
      </c>
      <c r="H24" s="32">
        <v>-1.1930000000000001</v>
      </c>
      <c r="I24" s="32">
        <v>-890.29899999999998</v>
      </c>
      <c r="J24" s="234">
        <v>-1.833</v>
      </c>
      <c r="K24" s="21">
        <v>1.833</v>
      </c>
      <c r="L24" s="21">
        <v>0</v>
      </c>
      <c r="M24" s="21">
        <v>0</v>
      </c>
      <c r="N24" s="72"/>
    </row>
    <row r="25" spans="1:14" s="24" customFormat="1" ht="19.5" customHeight="1">
      <c r="A25" s="12"/>
      <c r="B25" s="33" t="s">
        <v>75</v>
      </c>
      <c r="C25" s="243">
        <v>-0.76200000000000001</v>
      </c>
      <c r="D25" s="32">
        <v>-0.96899999999999997</v>
      </c>
      <c r="E25" s="244">
        <v>-0.21362229102167174</v>
      </c>
      <c r="F25" s="32">
        <v>-0.96899999999999997</v>
      </c>
      <c r="G25" s="32">
        <v>-5.2060000000000004</v>
      </c>
      <c r="H25" s="32">
        <v>-1.9410000000000001</v>
      </c>
      <c r="I25" s="32">
        <v>-36.165999999999997</v>
      </c>
      <c r="J25" s="234">
        <v>-0.76200000000000001</v>
      </c>
      <c r="K25" s="21">
        <v>0.76200000000000001</v>
      </c>
      <c r="L25" s="21">
        <v>0</v>
      </c>
      <c r="M25" s="21">
        <v>0</v>
      </c>
      <c r="N25" s="13"/>
    </row>
    <row r="26" spans="1:14" s="24" customFormat="1" ht="19.5" customHeight="1">
      <c r="A26" s="25"/>
      <c r="B26" s="20" t="s">
        <v>76</v>
      </c>
      <c r="C26" s="245">
        <v>454.584</v>
      </c>
      <c r="D26" s="27">
        <v>445.91199999999998</v>
      </c>
      <c r="E26" s="246">
        <v>1.9447783419149989E-2</v>
      </c>
      <c r="F26" s="27">
        <v>445.91199999999998</v>
      </c>
      <c r="G26" s="27">
        <v>426.12099999999998</v>
      </c>
      <c r="H26" s="27">
        <v>321.56799999999998</v>
      </c>
      <c r="I26" s="27">
        <v>-1746.9939999999999</v>
      </c>
      <c r="J26" s="250">
        <v>454.584</v>
      </c>
      <c r="K26" s="23">
        <v>-454.584</v>
      </c>
      <c r="L26" s="23">
        <v>0</v>
      </c>
      <c r="M26" s="23">
        <v>0</v>
      </c>
      <c r="N26" s="13"/>
    </row>
    <row r="27" spans="1:14" ht="19.5" customHeight="1">
      <c r="A27" s="25"/>
      <c r="B27" s="20" t="s">
        <v>170</v>
      </c>
      <c r="C27" s="247">
        <v>317.488</v>
      </c>
      <c r="D27" s="248">
        <v>304.28800000000001</v>
      </c>
      <c r="E27" s="249">
        <v>4.3379955831317707E-2</v>
      </c>
      <c r="F27" s="27">
        <v>304.28800000000001</v>
      </c>
      <c r="G27" s="27">
        <v>288.11799999999999</v>
      </c>
      <c r="H27" s="27">
        <v>222.904</v>
      </c>
      <c r="I27" s="27">
        <v>-1419.5830000000001</v>
      </c>
      <c r="J27" s="251">
        <v>317.488</v>
      </c>
      <c r="K27" s="23">
        <v>-317.488</v>
      </c>
      <c r="L27" s="23">
        <v>0</v>
      </c>
      <c r="M27" s="23">
        <v>0</v>
      </c>
      <c r="N27" s="74"/>
    </row>
    <row r="28" spans="1:14" ht="6.75" customHeight="1">
      <c r="A28" s="22"/>
      <c r="B28" s="20"/>
      <c r="C28" s="27"/>
      <c r="D28" s="27"/>
      <c r="E28" s="39"/>
      <c r="F28" s="27"/>
      <c r="G28" s="27"/>
      <c r="H28" s="27"/>
      <c r="I28" s="27"/>
      <c r="J28" s="32"/>
      <c r="K28" s="21"/>
      <c r="L28" s="21"/>
      <c r="M28" s="21"/>
      <c r="N28" s="74"/>
    </row>
    <row r="29" spans="1:14" ht="19.5" customHeight="1">
      <c r="A29" s="7"/>
      <c r="B29" s="57"/>
      <c r="C29" s="58"/>
      <c r="D29" s="58"/>
      <c r="E29" s="28"/>
      <c r="F29" s="58"/>
      <c r="G29" s="58"/>
      <c r="H29" s="58"/>
      <c r="I29" s="58"/>
      <c r="J29" s="27"/>
      <c r="K29" s="23"/>
      <c r="L29" s="23"/>
      <c r="M29" s="23"/>
      <c r="N29" s="74"/>
    </row>
    <row r="30" spans="1:14" ht="19.5" customHeight="1">
      <c r="A30" s="223" t="s">
        <v>90</v>
      </c>
      <c r="B30" s="224"/>
      <c r="C30" s="58"/>
      <c r="D30" s="58"/>
      <c r="E30" s="28"/>
      <c r="F30" s="58"/>
      <c r="G30" s="58"/>
      <c r="H30" s="58"/>
      <c r="I30" s="58"/>
      <c r="J30" s="32"/>
      <c r="K30" s="21"/>
      <c r="L30" s="21"/>
      <c r="M30" s="21"/>
      <c r="N30" s="74"/>
    </row>
    <row r="31" spans="1:14" ht="19.5" customHeight="1">
      <c r="A31" s="42"/>
      <c r="B31" s="20" t="s">
        <v>84</v>
      </c>
      <c r="C31" s="77">
        <v>0.59771613076819585</v>
      </c>
      <c r="D31" s="77">
        <v>0.60748928409139136</v>
      </c>
      <c r="E31" s="78">
        <v>-0.97731533231955048</v>
      </c>
      <c r="F31" s="77">
        <v>0.60748928409139136</v>
      </c>
      <c r="G31" s="77">
        <v>0.57930382515911993</v>
      </c>
      <c r="H31" s="77">
        <v>0.62359751860717882</v>
      </c>
      <c r="I31" s="77">
        <v>0.65870560286695989</v>
      </c>
      <c r="J31" s="77">
        <v>0.59771613076819585</v>
      </c>
      <c r="K31" s="376">
        <v>0.59771613076819585</v>
      </c>
      <c r="L31" s="376" t="e">
        <v>#DIV/0!</v>
      </c>
      <c r="M31" s="376" t="e">
        <v>#DIV/0!</v>
      </c>
      <c r="N31" s="7"/>
    </row>
    <row r="32" spans="1:14" ht="19.5" customHeight="1">
      <c r="A32" s="42"/>
      <c r="B32" s="20" t="s">
        <v>85</v>
      </c>
      <c r="C32" s="49">
        <v>71.294234857702648</v>
      </c>
      <c r="D32" s="49">
        <v>68.200360246469202</v>
      </c>
      <c r="E32" s="108">
        <v>3.0938746112334456</v>
      </c>
      <c r="F32" s="49">
        <v>68.200360246469202</v>
      </c>
      <c r="G32" s="49">
        <v>70.883692217379533</v>
      </c>
      <c r="H32" s="49">
        <v>69.831096284634697</v>
      </c>
      <c r="I32" s="49">
        <v>380.0118657554475</v>
      </c>
      <c r="J32" s="49">
        <v>71.294234857702648</v>
      </c>
      <c r="K32" s="50">
        <v>-142.22515896053415</v>
      </c>
      <c r="L32" s="50">
        <v>0</v>
      </c>
      <c r="M32" s="50">
        <v>0</v>
      </c>
      <c r="N32" s="7"/>
    </row>
    <row r="33" spans="1:14" ht="19.5" customHeight="1">
      <c r="A33" s="223" t="s">
        <v>91</v>
      </c>
      <c r="B33" s="224"/>
      <c r="C33" s="51"/>
      <c r="D33" s="51"/>
      <c r="E33" s="51"/>
      <c r="F33" s="52"/>
      <c r="G33" s="52"/>
      <c r="H33" s="52"/>
      <c r="I33" s="52"/>
      <c r="J33" s="32"/>
      <c r="K33" s="21"/>
      <c r="L33" s="21"/>
      <c r="M33" s="21"/>
      <c r="N33" s="7"/>
    </row>
    <row r="34" spans="1:14" ht="19.5" customHeight="1">
      <c r="A34" s="53"/>
      <c r="B34" s="20" t="s">
        <v>253</v>
      </c>
      <c r="C34" s="27">
        <v>135597.41500000001</v>
      </c>
      <c r="D34" s="27">
        <v>135620.39600000001</v>
      </c>
      <c r="E34" s="39">
        <v>-1.6945091356312947E-4</v>
      </c>
      <c r="F34" s="27">
        <v>135620.39600000001</v>
      </c>
      <c r="G34" s="27">
        <v>138282.35</v>
      </c>
      <c r="H34" s="27">
        <v>136991.27299999999</v>
      </c>
      <c r="I34" s="27">
        <v>134906.36799999999</v>
      </c>
      <c r="J34" s="27">
        <v>135597.41500000001</v>
      </c>
      <c r="K34" s="23">
        <v>0</v>
      </c>
      <c r="L34" s="23">
        <v>0</v>
      </c>
      <c r="M34" s="23">
        <v>0</v>
      </c>
      <c r="N34" s="7"/>
    </row>
    <row r="35" spans="1:14" ht="19.5" customHeight="1">
      <c r="A35" s="53"/>
      <c r="B35" s="34" t="s">
        <v>254</v>
      </c>
      <c r="C35" s="27">
        <v>132661.85699999999</v>
      </c>
      <c r="D35" s="27">
        <v>125440.198</v>
      </c>
      <c r="E35" s="39">
        <v>5.7570532533757435E-2</v>
      </c>
      <c r="F35" s="27">
        <v>125440.198</v>
      </c>
      <c r="G35" s="27">
        <v>126682.99099999999</v>
      </c>
      <c r="H35" s="27">
        <v>128391.22900000001</v>
      </c>
      <c r="I35" s="27">
        <v>134495.05900000001</v>
      </c>
      <c r="J35" s="27">
        <v>132661.85699999999</v>
      </c>
      <c r="K35" s="23">
        <v>0</v>
      </c>
      <c r="L35" s="23">
        <v>0</v>
      </c>
      <c r="M35" s="23">
        <v>0</v>
      </c>
      <c r="N35" s="7"/>
    </row>
    <row r="36" spans="1:14" ht="19.5" customHeight="1">
      <c r="A36" s="42"/>
      <c r="B36" s="20" t="s">
        <v>158</v>
      </c>
      <c r="C36" s="27">
        <v>78747.101500000004</v>
      </c>
      <c r="D36" s="27">
        <v>79040.383000000002</v>
      </c>
      <c r="E36" s="39">
        <v>-3.7105273136137651E-3</v>
      </c>
      <c r="F36" s="27">
        <v>79040.383000000002</v>
      </c>
      <c r="G36" s="27">
        <v>79488.099499999997</v>
      </c>
      <c r="H36" s="27">
        <v>78825.916500000007</v>
      </c>
      <c r="I36" s="27">
        <v>79043.099000000002</v>
      </c>
      <c r="J36" s="27">
        <v>78747.101500000004</v>
      </c>
      <c r="K36" s="23">
        <v>0</v>
      </c>
      <c r="L36" s="23">
        <v>0</v>
      </c>
      <c r="M36" s="23">
        <v>0</v>
      </c>
      <c r="N36" s="7"/>
    </row>
    <row r="37" spans="1:14" ht="19.5" customHeight="1">
      <c r="A37" s="223" t="s">
        <v>7</v>
      </c>
      <c r="B37" s="224"/>
      <c r="C37" s="27"/>
      <c r="D37" s="27"/>
      <c r="E37" s="60"/>
      <c r="F37" s="27"/>
      <c r="G37" s="27"/>
      <c r="H37" s="27"/>
      <c r="I37" s="27"/>
      <c r="J37" s="27"/>
      <c r="K37" s="23"/>
      <c r="L37" s="23"/>
      <c r="M37" s="23"/>
      <c r="N37" s="7"/>
    </row>
    <row r="38" spans="1:14" ht="19.5" customHeight="1">
      <c r="A38" s="7"/>
      <c r="B38" s="34" t="s">
        <v>88</v>
      </c>
      <c r="C38" s="27">
        <v>34399.209999999002</v>
      </c>
      <c r="D38" s="27">
        <v>36095.050000000003</v>
      </c>
      <c r="E38" s="39">
        <v>-4.6982619500485545E-2</v>
      </c>
      <c r="F38" s="27">
        <v>36095.050000000003</v>
      </c>
      <c r="G38" s="27">
        <v>36156.449999999997</v>
      </c>
      <c r="H38" s="27">
        <v>35358.86</v>
      </c>
      <c r="I38" s="27">
        <v>35022.25</v>
      </c>
      <c r="J38" s="27">
        <v>34399.209999999002</v>
      </c>
      <c r="K38" s="23">
        <v>0</v>
      </c>
      <c r="L38" s="23">
        <v>0</v>
      </c>
      <c r="M38" s="23">
        <v>0</v>
      </c>
      <c r="N38" s="7"/>
    </row>
    <row r="39" spans="1:14" ht="19.5" customHeight="1" outlineLevel="1">
      <c r="A39" s="7"/>
      <c r="B39" s="34" t="s">
        <v>247</v>
      </c>
      <c r="C39" s="77">
        <v>0.12822506917481724</v>
      </c>
      <c r="D39" s="446">
        <v>0.11520869293879182</v>
      </c>
      <c r="E39" s="447">
        <v>1.3016376236025418</v>
      </c>
      <c r="F39" s="446">
        <v>0.11520869293879182</v>
      </c>
      <c r="G39" s="446">
        <v>0.11113686023239062</v>
      </c>
      <c r="H39" s="446">
        <v>8.1542973512241268E-2</v>
      </c>
      <c r="I39" s="446">
        <v>-0.70171025796412367</v>
      </c>
      <c r="J39" s="446">
        <v>0.12822506917481724</v>
      </c>
      <c r="K39" s="448">
        <v>7.7311370121881628</v>
      </c>
      <c r="L39" s="448">
        <v>0</v>
      </c>
      <c r="M39" s="448">
        <v>0</v>
      </c>
    </row>
    <row r="40" spans="1:14">
      <c r="A40" s="7"/>
      <c r="B40" s="556" t="s">
        <v>313</v>
      </c>
      <c r="C40" s="556"/>
      <c r="D40" s="556"/>
      <c r="E40" s="556"/>
      <c r="F40" s="556"/>
      <c r="G40" s="556"/>
      <c r="H40" s="556"/>
      <c r="I40" s="556"/>
      <c r="J40" s="556"/>
      <c r="K40" s="556"/>
      <c r="L40" s="556"/>
      <c r="M40" s="556"/>
      <c r="N40" s="7"/>
    </row>
    <row r="41" spans="1:14">
      <c r="A41" s="7"/>
      <c r="B41" s="7"/>
      <c r="C41" s="27"/>
      <c r="D41" s="27"/>
      <c r="E41" s="28"/>
      <c r="F41" s="7"/>
      <c r="G41" s="7"/>
      <c r="H41" s="7"/>
      <c r="I41" s="7"/>
      <c r="J41" s="7"/>
      <c r="K41" s="44"/>
      <c r="L41" s="44"/>
      <c r="M41" s="44"/>
      <c r="N41" s="7"/>
    </row>
    <row r="42" spans="1:14">
      <c r="C42" s="27"/>
      <c r="D42" s="27"/>
      <c r="G42" s="27"/>
      <c r="H42" s="27"/>
      <c r="I42" s="27"/>
      <c r="J42" s="27"/>
      <c r="K42" s="23"/>
      <c r="L42" s="23"/>
      <c r="M42" s="23"/>
    </row>
    <row r="43" spans="1:14">
      <c r="C43" s="27"/>
      <c r="D43" s="27"/>
      <c r="G43" s="27"/>
      <c r="H43" s="27"/>
      <c r="I43" s="27"/>
      <c r="J43" s="27"/>
      <c r="K43" s="23"/>
      <c r="L43" s="23"/>
      <c r="M43" s="23"/>
    </row>
  </sheetData>
  <mergeCells count="2">
    <mergeCell ref="A2:M2"/>
    <mergeCell ref="B40:M40"/>
  </mergeCells>
  <phoneticPr fontId="4" type="noConversion"/>
  <printOptions horizontalCentered="1" verticalCentered="1"/>
  <pageMargins left="0" right="0" top="0" bottom="0" header="0" footer="0"/>
  <pageSetup paperSize="9" scale="7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44"/>
  <sheetViews>
    <sheetView showGridLines="0" zoomScale="70" zoomScaleNormal="70" workbookViewId="0"/>
  </sheetViews>
  <sheetFormatPr defaultRowHeight="12.75" customHeight="1" outlineLevelRow="1" outlineLevelCol="1"/>
  <cols>
    <col min="1" max="1" width="1" style="9" customWidth="1"/>
    <col min="2" max="2" width="49.7109375" style="9" customWidth="1"/>
    <col min="3" max="4" width="12" style="9" customWidth="1"/>
    <col min="5" max="5" width="12" style="54" customWidth="1"/>
    <col min="6" max="9" width="11.42578125" style="9" customWidth="1"/>
    <col min="10" max="10" width="11.42578125" style="183" customWidth="1"/>
    <col min="11" max="13" width="11.42578125" style="380" hidden="1" customWidth="1" outlineLevel="1"/>
    <col min="14" max="14" width="3" style="9" customWidth="1" collapsed="1"/>
    <col min="15" max="16384" width="9.140625" style="9"/>
  </cols>
  <sheetData>
    <row r="1" spans="1:15" ht="15" customHeight="1">
      <c r="A1" s="7"/>
      <c r="B1" s="8"/>
      <c r="C1" s="7"/>
      <c r="D1" s="7"/>
      <c r="E1" s="28"/>
      <c r="F1" s="7"/>
      <c r="G1" s="7"/>
      <c r="H1" s="7"/>
      <c r="I1" s="7"/>
      <c r="J1" s="180"/>
      <c r="K1" s="44"/>
      <c r="L1" s="44"/>
      <c r="M1" s="44"/>
      <c r="N1" s="7"/>
    </row>
    <row r="2" spans="1:15" ht="30.75" customHeight="1">
      <c r="A2" s="557" t="s">
        <v>50</v>
      </c>
      <c r="B2" s="557"/>
      <c r="C2" s="557"/>
      <c r="D2" s="557"/>
      <c r="E2" s="557"/>
      <c r="F2" s="557"/>
      <c r="G2" s="557"/>
      <c r="H2" s="557"/>
      <c r="I2" s="557"/>
      <c r="J2" s="557"/>
      <c r="K2" s="557"/>
      <c r="L2" s="557"/>
      <c r="M2" s="557"/>
      <c r="N2" s="10"/>
    </row>
    <row r="3" spans="1:15" ht="25.5" customHeight="1">
      <c r="A3" s="7"/>
      <c r="B3" s="7"/>
      <c r="C3" s="7"/>
      <c r="D3" s="7"/>
      <c r="E3" s="28"/>
      <c r="F3" s="7"/>
      <c r="G3" s="7"/>
      <c r="H3" s="7"/>
      <c r="I3" s="7"/>
      <c r="J3" s="180"/>
      <c r="K3" s="44"/>
      <c r="L3" s="44"/>
      <c r="M3" s="44"/>
      <c r="N3" s="7"/>
    </row>
    <row r="4" spans="1:15" ht="12.75" customHeight="1">
      <c r="A4" s="7"/>
      <c r="B4" s="222" t="s">
        <v>8</v>
      </c>
      <c r="C4" s="7"/>
      <c r="D4" s="7"/>
      <c r="E4" s="28"/>
      <c r="F4" s="7"/>
      <c r="G4" s="7"/>
      <c r="H4" s="7"/>
      <c r="I4" s="7"/>
      <c r="J4" s="180"/>
      <c r="K4" s="44"/>
      <c r="L4" s="44"/>
      <c r="M4" s="44"/>
      <c r="N4" s="7"/>
    </row>
    <row r="5" spans="1:15" s="14" customFormat="1" ht="15" customHeight="1">
      <c r="A5" s="12"/>
      <c r="B5" s="12"/>
      <c r="C5" s="238" t="s">
        <v>252</v>
      </c>
      <c r="D5" s="239"/>
      <c r="E5" s="240" t="s">
        <v>3</v>
      </c>
      <c r="F5" s="13" t="s">
        <v>44</v>
      </c>
      <c r="G5" s="13" t="s">
        <v>56</v>
      </c>
      <c r="H5" s="13" t="s">
        <v>57</v>
      </c>
      <c r="I5" s="13" t="s">
        <v>58</v>
      </c>
      <c r="J5" s="429" t="s">
        <v>44</v>
      </c>
      <c r="K5" s="40" t="s">
        <v>56</v>
      </c>
      <c r="L5" s="40" t="s">
        <v>57</v>
      </c>
      <c r="M5" s="40" t="s">
        <v>58</v>
      </c>
      <c r="N5" s="69"/>
    </row>
    <row r="6" spans="1:15" s="14" customFormat="1" ht="15" customHeight="1">
      <c r="A6" s="12"/>
      <c r="B6" s="15" t="s">
        <v>5</v>
      </c>
      <c r="C6" s="241">
        <v>2017</v>
      </c>
      <c r="D6" s="29">
        <v>2016</v>
      </c>
      <c r="E6" s="242" t="s">
        <v>6</v>
      </c>
      <c r="F6" s="13">
        <v>2016</v>
      </c>
      <c r="G6" s="13">
        <v>2016</v>
      </c>
      <c r="H6" s="13">
        <v>2016</v>
      </c>
      <c r="I6" s="13">
        <v>2016</v>
      </c>
      <c r="J6" s="430">
        <v>2017</v>
      </c>
      <c r="K6" s="40">
        <v>2017</v>
      </c>
      <c r="L6" s="40">
        <v>2017</v>
      </c>
      <c r="M6" s="40">
        <v>2017</v>
      </c>
      <c r="N6" s="69"/>
    </row>
    <row r="7" spans="1:15" s="14" customFormat="1" ht="6" customHeight="1">
      <c r="A7" s="319"/>
      <c r="B7" s="320"/>
      <c r="C7" s="321"/>
      <c r="D7" s="322"/>
      <c r="E7" s="323"/>
      <c r="F7" s="324"/>
      <c r="G7" s="324"/>
      <c r="H7" s="324"/>
      <c r="I7" s="324"/>
      <c r="J7" s="431"/>
      <c r="K7" s="375"/>
      <c r="L7" s="375"/>
      <c r="M7" s="375"/>
      <c r="N7" s="71"/>
    </row>
    <row r="8" spans="1:15" s="14" customFormat="1" ht="19.5" customHeight="1">
      <c r="A8" s="12"/>
      <c r="B8" s="33" t="s">
        <v>59</v>
      </c>
      <c r="C8" s="298">
        <v>397.14499999999998</v>
      </c>
      <c r="D8" s="99">
        <v>393.71199999999999</v>
      </c>
      <c r="E8" s="299">
        <v>8.7195716665988687E-3</v>
      </c>
      <c r="F8" s="99">
        <v>393.71199999999999</v>
      </c>
      <c r="G8" s="99">
        <v>367.66300000000001</v>
      </c>
      <c r="H8" s="99">
        <v>369.05200000000002</v>
      </c>
      <c r="I8" s="99">
        <v>342.88099999999997</v>
      </c>
      <c r="J8" s="432">
        <v>397.14499999999998</v>
      </c>
      <c r="K8" s="378">
        <v>-397.14499999999998</v>
      </c>
      <c r="L8" s="378">
        <v>0</v>
      </c>
      <c r="M8" s="378">
        <v>0</v>
      </c>
      <c r="N8" s="72"/>
    </row>
    <row r="9" spans="1:15" s="14" customFormat="1" ht="19.5" customHeight="1">
      <c r="A9" s="12"/>
      <c r="B9" s="33" t="s">
        <v>60</v>
      </c>
      <c r="C9" s="298">
        <v>0.33400000000000002</v>
      </c>
      <c r="D9" s="99">
        <v>41.161999999999999</v>
      </c>
      <c r="E9" s="299">
        <v>-0.99188571983868612</v>
      </c>
      <c r="F9" s="99">
        <v>41.161999999999999</v>
      </c>
      <c r="G9" s="99">
        <v>2.9620000000000002</v>
      </c>
      <c r="H9" s="99">
        <v>0.502</v>
      </c>
      <c r="I9" s="99">
        <v>4.5339999999999998</v>
      </c>
      <c r="J9" s="432">
        <v>0.33400000000000002</v>
      </c>
      <c r="K9" s="378">
        <v>-0.33400000000000002</v>
      </c>
      <c r="L9" s="378">
        <v>0</v>
      </c>
      <c r="M9" s="378">
        <v>0</v>
      </c>
      <c r="N9" s="72"/>
    </row>
    <row r="10" spans="1:15" s="14" customFormat="1" ht="19.5" customHeight="1">
      <c r="A10" s="12"/>
      <c r="B10" s="33" t="s">
        <v>61</v>
      </c>
      <c r="C10" s="298">
        <v>234.35400000000001</v>
      </c>
      <c r="D10" s="99">
        <v>188.464</v>
      </c>
      <c r="E10" s="299">
        <v>0.24349477884370496</v>
      </c>
      <c r="F10" s="99">
        <v>188.464</v>
      </c>
      <c r="G10" s="99">
        <v>181.44200000000001</v>
      </c>
      <c r="H10" s="99">
        <v>180.745</v>
      </c>
      <c r="I10" s="99">
        <v>181.51900000000001</v>
      </c>
      <c r="J10" s="432">
        <v>234.35400000000001</v>
      </c>
      <c r="K10" s="378">
        <v>-234.35400000000001</v>
      </c>
      <c r="L10" s="378">
        <v>0</v>
      </c>
      <c r="M10" s="378">
        <v>0</v>
      </c>
      <c r="N10" s="72"/>
      <c r="O10" s="72"/>
    </row>
    <row r="11" spans="1:15" s="14" customFormat="1" ht="19.5" customHeight="1">
      <c r="A11" s="12"/>
      <c r="B11" s="33" t="s">
        <v>62</v>
      </c>
      <c r="C11" s="298">
        <v>31.81</v>
      </c>
      <c r="D11" s="99">
        <v>-13.215</v>
      </c>
      <c r="E11" s="299" t="s">
        <v>24</v>
      </c>
      <c r="F11" s="99">
        <v>-13.215</v>
      </c>
      <c r="G11" s="99">
        <v>19.02</v>
      </c>
      <c r="H11" s="99">
        <v>16.088999999999999</v>
      </c>
      <c r="I11" s="99">
        <v>58.06</v>
      </c>
      <c r="J11" s="432">
        <v>31.81</v>
      </c>
      <c r="K11" s="378">
        <v>-31.81</v>
      </c>
      <c r="L11" s="378">
        <v>0</v>
      </c>
      <c r="M11" s="378">
        <v>0</v>
      </c>
      <c r="N11" s="72"/>
      <c r="O11" s="72"/>
    </row>
    <row r="12" spans="1:15" s="14" customFormat="1" ht="19.5" customHeight="1">
      <c r="A12" s="12"/>
      <c r="B12" s="33" t="s">
        <v>63</v>
      </c>
      <c r="C12" s="298">
        <v>40.225999999999999</v>
      </c>
      <c r="D12" s="99">
        <v>40.432000000000002</v>
      </c>
      <c r="E12" s="299">
        <v>-5.094974277799813E-3</v>
      </c>
      <c r="F12" s="99">
        <v>40.432000000000002</v>
      </c>
      <c r="G12" s="99">
        <v>32.747</v>
      </c>
      <c r="H12" s="99">
        <v>26.292000000000002</v>
      </c>
      <c r="I12" s="99">
        <v>25.617999999999999</v>
      </c>
      <c r="J12" s="432">
        <v>40.225999999999999</v>
      </c>
      <c r="K12" s="378">
        <v>-40.225999999999999</v>
      </c>
      <c r="L12" s="378">
        <v>0</v>
      </c>
      <c r="M12" s="378">
        <v>0</v>
      </c>
      <c r="N12" s="72"/>
      <c r="O12" s="72"/>
    </row>
    <row r="13" spans="1:15" s="24" customFormat="1" ht="19.5" customHeight="1">
      <c r="A13" s="22"/>
      <c r="B13" s="34" t="s">
        <v>64</v>
      </c>
      <c r="C13" s="300">
        <v>703.86900000000003</v>
      </c>
      <c r="D13" s="98">
        <v>650.55499999999995</v>
      </c>
      <c r="E13" s="301">
        <v>8.1951564433445423E-2</v>
      </c>
      <c r="F13" s="98">
        <v>650.55499999999995</v>
      </c>
      <c r="G13" s="98">
        <v>603.83399999999995</v>
      </c>
      <c r="H13" s="98">
        <v>592.67999999999995</v>
      </c>
      <c r="I13" s="98">
        <v>612.61199999999997</v>
      </c>
      <c r="J13" s="433">
        <v>703.86900000000003</v>
      </c>
      <c r="K13" s="422">
        <v>-703.86900000000003</v>
      </c>
      <c r="L13" s="422">
        <v>0</v>
      </c>
      <c r="M13" s="422">
        <v>0</v>
      </c>
      <c r="N13" s="72"/>
      <c r="O13" s="72"/>
    </row>
    <row r="14" spans="1:15" s="14" customFormat="1" ht="19.5" customHeight="1">
      <c r="A14" s="12"/>
      <c r="B14" s="33" t="s">
        <v>65</v>
      </c>
      <c r="C14" s="298">
        <v>-269.661</v>
      </c>
      <c r="D14" s="99">
        <v>-276.73500000000001</v>
      </c>
      <c r="E14" s="299">
        <v>-2.5562361103582898E-2</v>
      </c>
      <c r="F14" s="99">
        <v>-276.73500000000001</v>
      </c>
      <c r="G14" s="99">
        <v>-271.041</v>
      </c>
      <c r="H14" s="99">
        <v>-267.375</v>
      </c>
      <c r="I14" s="99">
        <v>-243.137</v>
      </c>
      <c r="J14" s="432">
        <v>-269.661</v>
      </c>
      <c r="K14" s="378">
        <v>269.661</v>
      </c>
      <c r="L14" s="378">
        <v>0</v>
      </c>
      <c r="M14" s="378">
        <v>0</v>
      </c>
      <c r="N14" s="72"/>
    </row>
    <row r="15" spans="1:15" s="14" customFormat="1" ht="19.5" customHeight="1">
      <c r="A15" s="12"/>
      <c r="B15" s="33" t="s">
        <v>66</v>
      </c>
      <c r="C15" s="298">
        <v>-197.357</v>
      </c>
      <c r="D15" s="99">
        <v>-190.804</v>
      </c>
      <c r="E15" s="299">
        <v>3.4344143728642917E-2</v>
      </c>
      <c r="F15" s="99">
        <v>-190.804</v>
      </c>
      <c r="G15" s="99">
        <v>-197.99700000000001</v>
      </c>
      <c r="H15" s="99">
        <v>-193.11399999999998</v>
      </c>
      <c r="I15" s="99">
        <v>-223.87099999999998</v>
      </c>
      <c r="J15" s="432">
        <v>-197.357</v>
      </c>
      <c r="K15" s="378">
        <v>197.357</v>
      </c>
      <c r="L15" s="378">
        <v>0</v>
      </c>
      <c r="M15" s="378">
        <v>0</v>
      </c>
      <c r="N15" s="72"/>
    </row>
    <row r="16" spans="1:15" s="14" customFormat="1" ht="19.5" customHeight="1">
      <c r="A16" s="12"/>
      <c r="B16" s="33" t="s">
        <v>67</v>
      </c>
      <c r="C16" s="298">
        <v>1.619</v>
      </c>
      <c r="D16" s="99">
        <v>0.22800000000000001</v>
      </c>
      <c r="E16" s="299" t="s">
        <v>24</v>
      </c>
      <c r="F16" s="99">
        <v>0.22800000000000001</v>
      </c>
      <c r="G16" s="99">
        <v>0.255</v>
      </c>
      <c r="H16" s="99">
        <v>1.044</v>
      </c>
      <c r="I16" s="99">
        <v>1.3939999999999999</v>
      </c>
      <c r="J16" s="432">
        <v>1.619</v>
      </c>
      <c r="K16" s="378">
        <v>-1.619</v>
      </c>
      <c r="L16" s="378">
        <v>0</v>
      </c>
      <c r="M16" s="378">
        <v>0</v>
      </c>
      <c r="N16" s="72"/>
    </row>
    <row r="17" spans="1:14" s="14" customFormat="1" ht="19.5" customHeight="1">
      <c r="A17" s="12"/>
      <c r="B17" s="33" t="s">
        <v>68</v>
      </c>
      <c r="C17" s="298">
        <v>-10.302</v>
      </c>
      <c r="D17" s="99">
        <v>-11.414</v>
      </c>
      <c r="E17" s="299">
        <v>-9.7424215875240971E-2</v>
      </c>
      <c r="F17" s="99">
        <v>-11.414</v>
      </c>
      <c r="G17" s="99">
        <v>-10.747999999999999</v>
      </c>
      <c r="H17" s="99">
        <v>-14.943</v>
      </c>
      <c r="I17" s="99">
        <v>-5.39</v>
      </c>
      <c r="J17" s="432">
        <v>-10.302</v>
      </c>
      <c r="K17" s="378">
        <v>10.302</v>
      </c>
      <c r="L17" s="378">
        <v>0</v>
      </c>
      <c r="M17" s="378">
        <v>0</v>
      </c>
      <c r="N17" s="72"/>
    </row>
    <row r="18" spans="1:14" s="24" customFormat="1" ht="19.5" customHeight="1">
      <c r="A18" s="22"/>
      <c r="B18" s="20" t="s">
        <v>69</v>
      </c>
      <c r="C18" s="300">
        <v>-475.70100000000002</v>
      </c>
      <c r="D18" s="98">
        <v>-478.72500000000002</v>
      </c>
      <c r="E18" s="301">
        <v>-6.3167789440702338E-3</v>
      </c>
      <c r="F18" s="98">
        <v>-478.72500000000002</v>
      </c>
      <c r="G18" s="98">
        <v>-479.53100000000001</v>
      </c>
      <c r="H18" s="98">
        <v>-474.38799999999998</v>
      </c>
      <c r="I18" s="98">
        <v>-471.00400000000002</v>
      </c>
      <c r="J18" s="433">
        <v>-475.70100000000002</v>
      </c>
      <c r="K18" s="422">
        <v>475.70100000000002</v>
      </c>
      <c r="L18" s="422">
        <v>0</v>
      </c>
      <c r="M18" s="422">
        <v>0</v>
      </c>
      <c r="N18" s="13"/>
    </row>
    <row r="19" spans="1:14" s="24" customFormat="1" ht="19.5" customHeight="1">
      <c r="A19" s="22"/>
      <c r="B19" s="20" t="s">
        <v>70</v>
      </c>
      <c r="C19" s="300">
        <v>228.16800000000001</v>
      </c>
      <c r="D19" s="98">
        <v>171.83</v>
      </c>
      <c r="E19" s="301">
        <v>0.32787056974917062</v>
      </c>
      <c r="F19" s="98">
        <v>171.83</v>
      </c>
      <c r="G19" s="98">
        <v>124.303</v>
      </c>
      <c r="H19" s="98">
        <v>118.292</v>
      </c>
      <c r="I19" s="98">
        <v>141.608</v>
      </c>
      <c r="J19" s="433">
        <v>228.16800000000001</v>
      </c>
      <c r="K19" s="422">
        <v>-228.16800000000001</v>
      </c>
      <c r="L19" s="422">
        <v>0</v>
      </c>
      <c r="M19" s="422">
        <v>0</v>
      </c>
      <c r="N19" s="13"/>
    </row>
    <row r="20" spans="1:14" s="14" customFormat="1" ht="19.5" customHeight="1">
      <c r="A20" s="12"/>
      <c r="B20" s="56" t="s">
        <v>71</v>
      </c>
      <c r="C20" s="298">
        <v>-20.120999999999999</v>
      </c>
      <c r="D20" s="99">
        <v>21.855</v>
      </c>
      <c r="E20" s="299" t="s">
        <v>24</v>
      </c>
      <c r="F20" s="99">
        <v>21.855</v>
      </c>
      <c r="G20" s="99">
        <v>6.7519999999999998</v>
      </c>
      <c r="H20" s="99">
        <v>-20.701000000000001</v>
      </c>
      <c r="I20" s="99">
        <v>36.021000000000001</v>
      </c>
      <c r="J20" s="432">
        <v>-20.120999999999999</v>
      </c>
      <c r="K20" s="378">
        <v>20.120999999999999</v>
      </c>
      <c r="L20" s="378">
        <v>0</v>
      </c>
      <c r="M20" s="378">
        <v>0</v>
      </c>
      <c r="N20" s="72"/>
    </row>
    <row r="21" spans="1:14" s="24" customFormat="1" ht="19.5" customHeight="1">
      <c r="A21" s="22"/>
      <c r="B21" s="20" t="s">
        <v>72</v>
      </c>
      <c r="C21" s="300">
        <v>208.047</v>
      </c>
      <c r="D21" s="98">
        <v>193.685</v>
      </c>
      <c r="E21" s="301">
        <v>7.4151328187521015E-2</v>
      </c>
      <c r="F21" s="98">
        <v>193.685</v>
      </c>
      <c r="G21" s="98">
        <v>131.05500000000001</v>
      </c>
      <c r="H21" s="98">
        <v>97.590999999999994</v>
      </c>
      <c r="I21" s="98">
        <v>177.62899999999999</v>
      </c>
      <c r="J21" s="433">
        <v>208.047</v>
      </c>
      <c r="K21" s="422">
        <v>-208.047</v>
      </c>
      <c r="L21" s="422">
        <v>0</v>
      </c>
      <c r="M21" s="422">
        <v>0</v>
      </c>
      <c r="N21" s="13"/>
    </row>
    <row r="22" spans="1:14" s="14" customFormat="1" ht="19.5" customHeight="1">
      <c r="A22" s="12"/>
      <c r="B22" s="33" t="s">
        <v>180</v>
      </c>
      <c r="C22" s="298">
        <v>-35.402000000000001</v>
      </c>
      <c r="D22" s="99">
        <v>-37.311999999999998</v>
      </c>
      <c r="E22" s="299">
        <v>-5.1189965694682593E-2</v>
      </c>
      <c r="F22" s="99">
        <v>-37.311999999999998</v>
      </c>
      <c r="G22" s="99">
        <v>-11.393000000000001</v>
      </c>
      <c r="H22" s="99">
        <v>4.3380000000000001</v>
      </c>
      <c r="I22" s="99">
        <v>-94.292000000000002</v>
      </c>
      <c r="J22" s="432">
        <v>-35.402000000000001</v>
      </c>
      <c r="K22" s="378">
        <v>35.402000000000001</v>
      </c>
      <c r="L22" s="378">
        <v>0</v>
      </c>
      <c r="M22" s="378">
        <v>0</v>
      </c>
      <c r="N22" s="72"/>
    </row>
    <row r="23" spans="1:14" s="14" customFormat="1" ht="19.5" customHeight="1">
      <c r="A23" s="12"/>
      <c r="B23" s="35" t="s">
        <v>181</v>
      </c>
      <c r="C23" s="298">
        <v>-34.066000000000003</v>
      </c>
      <c r="D23" s="99">
        <v>-36.802</v>
      </c>
      <c r="E23" s="299">
        <v>-7.4343785663822493E-2</v>
      </c>
      <c r="F23" s="99">
        <v>-36.802</v>
      </c>
      <c r="G23" s="99">
        <v>-13.536</v>
      </c>
      <c r="H23" s="99">
        <v>-9.3209999999999997</v>
      </c>
      <c r="I23" s="99">
        <v>6.8710000000000004</v>
      </c>
      <c r="J23" s="432">
        <v>-34.066000000000003</v>
      </c>
      <c r="K23" s="378">
        <v>34.066000000000003</v>
      </c>
      <c r="L23" s="378">
        <v>0</v>
      </c>
      <c r="M23" s="378">
        <v>0</v>
      </c>
      <c r="N23" s="72"/>
    </row>
    <row r="24" spans="1:14" s="14" customFormat="1" ht="19.5" customHeight="1">
      <c r="A24" s="12"/>
      <c r="B24" s="33" t="s">
        <v>74</v>
      </c>
      <c r="C24" s="298">
        <v>-1.9019999999999999</v>
      </c>
      <c r="D24" s="99">
        <v>-1E-3</v>
      </c>
      <c r="E24" s="299" t="s">
        <v>24</v>
      </c>
      <c r="F24" s="99">
        <v>-1E-3</v>
      </c>
      <c r="G24" s="99">
        <v>-0.23799999999999999</v>
      </c>
      <c r="H24" s="99">
        <v>0.28199999999999997</v>
      </c>
      <c r="I24" s="99">
        <v>-300.96300000000002</v>
      </c>
      <c r="J24" s="432">
        <v>-1.9019999999999999</v>
      </c>
      <c r="K24" s="378">
        <v>1.9019999999999999</v>
      </c>
      <c r="L24" s="378">
        <v>0</v>
      </c>
      <c r="M24" s="378">
        <v>0</v>
      </c>
      <c r="N24" s="72"/>
    </row>
    <row r="25" spans="1:14" s="24" customFormat="1" ht="19.5" customHeight="1">
      <c r="A25" s="12"/>
      <c r="B25" s="33" t="s">
        <v>75</v>
      </c>
      <c r="C25" s="298">
        <v>2.2690000000000001</v>
      </c>
      <c r="D25" s="99">
        <v>1.6659999999999999</v>
      </c>
      <c r="E25" s="299">
        <v>0.36194477791116464</v>
      </c>
      <c r="F25" s="99">
        <v>1.6659999999999999</v>
      </c>
      <c r="G25" s="99">
        <v>18.562999999999999</v>
      </c>
      <c r="H25" s="99">
        <v>1.018</v>
      </c>
      <c r="I25" s="99">
        <v>-2.9279999999999999</v>
      </c>
      <c r="J25" s="432">
        <v>2.2690000000000001</v>
      </c>
      <c r="K25" s="378">
        <v>-2.2690000000000001</v>
      </c>
      <c r="L25" s="378">
        <v>0</v>
      </c>
      <c r="M25" s="378">
        <v>0</v>
      </c>
      <c r="N25" s="13"/>
    </row>
    <row r="26" spans="1:14" s="24" customFormat="1" ht="19.5" customHeight="1">
      <c r="A26" s="25"/>
      <c r="B26" s="20" t="s">
        <v>76</v>
      </c>
      <c r="C26" s="300">
        <v>173.012</v>
      </c>
      <c r="D26" s="98">
        <v>158.03800000000001</v>
      </c>
      <c r="E26" s="301">
        <v>9.474936407699408E-2</v>
      </c>
      <c r="F26" s="98">
        <v>158.03800000000001</v>
      </c>
      <c r="G26" s="98">
        <v>137.98699999999999</v>
      </c>
      <c r="H26" s="98">
        <v>103.229</v>
      </c>
      <c r="I26" s="98">
        <v>-220.554</v>
      </c>
      <c r="J26" s="433">
        <v>173.012</v>
      </c>
      <c r="K26" s="422">
        <v>-173.012</v>
      </c>
      <c r="L26" s="422">
        <v>0</v>
      </c>
      <c r="M26" s="422">
        <v>0</v>
      </c>
      <c r="N26" s="13"/>
    </row>
    <row r="27" spans="1:14" ht="19.5" customHeight="1">
      <c r="A27" s="25"/>
      <c r="B27" s="20" t="s">
        <v>170</v>
      </c>
      <c r="C27" s="302">
        <v>114.342</v>
      </c>
      <c r="D27" s="303">
        <v>107.71599999999999</v>
      </c>
      <c r="E27" s="304">
        <v>6.151360986297294E-2</v>
      </c>
      <c r="F27" s="98">
        <v>107.71599999999999</v>
      </c>
      <c r="G27" s="98">
        <v>92.397000000000006</v>
      </c>
      <c r="H27" s="98">
        <v>66.37</v>
      </c>
      <c r="I27" s="98">
        <v>-153.68299999999999</v>
      </c>
      <c r="J27" s="434">
        <v>114.342</v>
      </c>
      <c r="K27" s="422">
        <v>-114.342</v>
      </c>
      <c r="L27" s="422">
        <v>0</v>
      </c>
      <c r="M27" s="422">
        <v>0</v>
      </c>
      <c r="N27" s="74"/>
    </row>
    <row r="28" spans="1:14" ht="6.75" customHeight="1">
      <c r="A28" s="22"/>
      <c r="B28" s="20"/>
      <c r="C28" s="98"/>
      <c r="D28" s="98"/>
      <c r="E28" s="101"/>
      <c r="F28" s="98"/>
      <c r="G28" s="98"/>
      <c r="H28" s="98"/>
      <c r="I28" s="98"/>
      <c r="J28" s="425"/>
      <c r="K28" s="378"/>
      <c r="L28" s="378"/>
      <c r="M28" s="378"/>
      <c r="N28" s="74"/>
    </row>
    <row r="29" spans="1:14" ht="19.5" customHeight="1">
      <c r="A29" s="7"/>
      <c r="B29" s="57"/>
      <c r="C29" s="102"/>
      <c r="D29" s="102"/>
      <c r="E29" s="103"/>
      <c r="F29" s="102"/>
      <c r="G29" s="102"/>
      <c r="H29" s="102"/>
      <c r="I29" s="102"/>
      <c r="J29" s="426"/>
      <c r="K29" s="422"/>
      <c r="L29" s="422"/>
      <c r="M29" s="422"/>
      <c r="N29" s="74"/>
    </row>
    <row r="30" spans="1:14" ht="19.5" customHeight="1">
      <c r="A30" s="223" t="s">
        <v>90</v>
      </c>
      <c r="B30" s="224"/>
      <c r="C30" s="102"/>
      <c r="D30" s="102"/>
      <c r="E30" s="103"/>
      <c r="F30" s="102"/>
      <c r="G30" s="102"/>
      <c r="H30" s="102"/>
      <c r="I30" s="102"/>
      <c r="J30" s="425"/>
      <c r="K30" s="378"/>
      <c r="L30" s="378"/>
      <c r="M30" s="378"/>
      <c r="N30" s="74"/>
    </row>
    <row r="31" spans="1:14" ht="19.5" customHeight="1">
      <c r="A31" s="42"/>
      <c r="B31" s="20" t="s">
        <v>84</v>
      </c>
      <c r="C31" s="86">
        <v>0.675837407244814</v>
      </c>
      <c r="D31" s="86">
        <v>0.73587167879733473</v>
      </c>
      <c r="E31" s="78">
        <v>-6.0034271552520728</v>
      </c>
      <c r="F31" s="86">
        <v>0.73587167879733473</v>
      </c>
      <c r="G31" s="86">
        <v>0.79414375474054133</v>
      </c>
      <c r="H31" s="86">
        <v>0.80041168927583184</v>
      </c>
      <c r="I31" s="86">
        <v>0.76884553355141594</v>
      </c>
      <c r="J31" s="427">
        <v>0.675837407244814</v>
      </c>
      <c r="K31" s="423">
        <v>0.675837407244814</v>
      </c>
      <c r="L31" s="423" t="e">
        <v>#DIV/0!</v>
      </c>
      <c r="M31" s="423" t="e">
        <v>#DIV/0!</v>
      </c>
      <c r="N31" s="7"/>
    </row>
    <row r="32" spans="1:14" ht="19.5" customHeight="1">
      <c r="A32" s="42"/>
      <c r="B32" s="20" t="s">
        <v>85</v>
      </c>
      <c r="C32" s="105">
        <v>9.8218016147640306</v>
      </c>
      <c r="D32" s="105">
        <v>-10.907444481831256</v>
      </c>
      <c r="E32" s="76">
        <v>20.729246096595286</v>
      </c>
      <c r="F32" s="105">
        <v>-10.907444481831256</v>
      </c>
      <c r="G32" s="105">
        <v>-3.3627366311281919</v>
      </c>
      <c r="H32" s="105">
        <v>10.239171915565388</v>
      </c>
      <c r="I32" s="105">
        <v>-17.795236364272306</v>
      </c>
      <c r="J32" s="428">
        <v>9.8218016147640306</v>
      </c>
      <c r="K32" s="424">
        <v>-19.411334471722899</v>
      </c>
      <c r="L32" s="424">
        <v>0</v>
      </c>
      <c r="M32" s="424">
        <v>0</v>
      </c>
      <c r="N32" s="7"/>
    </row>
    <row r="33" spans="1:14" ht="19.5" customHeight="1">
      <c r="A33" s="223" t="s">
        <v>91</v>
      </c>
      <c r="B33" s="224"/>
      <c r="C33" s="87"/>
      <c r="D33" s="87"/>
      <c r="E33" s="87"/>
      <c r="F33" s="88"/>
      <c r="G33" s="88"/>
      <c r="H33" s="88"/>
      <c r="I33" s="88"/>
      <c r="J33" s="425"/>
      <c r="K33" s="378"/>
      <c r="L33" s="378"/>
      <c r="M33" s="378"/>
      <c r="N33" s="7"/>
    </row>
    <row r="34" spans="1:14" ht="19.5" customHeight="1">
      <c r="A34" s="53"/>
      <c r="B34" s="20" t="s">
        <v>253</v>
      </c>
      <c r="C34" s="98">
        <v>83272.679000000004</v>
      </c>
      <c r="D34" s="98">
        <v>79592.774999999994</v>
      </c>
      <c r="E34" s="101">
        <v>4.6234146252596586E-2</v>
      </c>
      <c r="F34" s="98">
        <v>79592.774999999994</v>
      </c>
      <c r="G34" s="98">
        <v>80507.808000000005</v>
      </c>
      <c r="H34" s="98">
        <v>80721.308999999994</v>
      </c>
      <c r="I34" s="98">
        <v>80659.91</v>
      </c>
      <c r="J34" s="426">
        <v>83272.679000000004</v>
      </c>
      <c r="K34" s="422">
        <v>0</v>
      </c>
      <c r="L34" s="422">
        <v>0</v>
      </c>
      <c r="M34" s="422">
        <v>0</v>
      </c>
      <c r="N34" s="7"/>
    </row>
    <row r="35" spans="1:14" ht="19.5" customHeight="1">
      <c r="A35" s="53"/>
      <c r="B35" s="34" t="s">
        <v>254</v>
      </c>
      <c r="C35" s="98">
        <v>83804.341</v>
      </c>
      <c r="D35" s="98">
        <v>81942.837</v>
      </c>
      <c r="E35" s="101">
        <v>2.2717104607935523E-2</v>
      </c>
      <c r="F35" s="98">
        <v>81942.837</v>
      </c>
      <c r="G35" s="98">
        <v>85768.95</v>
      </c>
      <c r="H35" s="98">
        <v>87442.263999999996</v>
      </c>
      <c r="I35" s="98">
        <v>86603.142999999996</v>
      </c>
      <c r="J35" s="426">
        <v>83804.341</v>
      </c>
      <c r="K35" s="422">
        <v>0</v>
      </c>
      <c r="L35" s="422">
        <v>0</v>
      </c>
      <c r="M35" s="422">
        <v>0</v>
      </c>
      <c r="N35" s="7"/>
    </row>
    <row r="36" spans="1:14" ht="19.5" customHeight="1">
      <c r="A36" s="42"/>
      <c r="B36" s="20" t="s">
        <v>158</v>
      </c>
      <c r="C36" s="98">
        <v>36436.141499999998</v>
      </c>
      <c r="D36" s="98">
        <v>34770.162499999999</v>
      </c>
      <c r="E36" s="101">
        <v>4.7914041241538641E-2</v>
      </c>
      <c r="F36" s="98">
        <v>34770.162499999999</v>
      </c>
      <c r="G36" s="98">
        <v>35371.744500000001</v>
      </c>
      <c r="H36" s="98">
        <v>35015.324500000002</v>
      </c>
      <c r="I36" s="98">
        <v>36108.5285</v>
      </c>
      <c r="J36" s="426">
        <v>36436.141499999998</v>
      </c>
      <c r="K36" s="422">
        <v>0</v>
      </c>
      <c r="L36" s="422">
        <v>0</v>
      </c>
      <c r="M36" s="422">
        <v>0</v>
      </c>
      <c r="N36" s="7"/>
    </row>
    <row r="37" spans="1:14" ht="19.5" customHeight="1">
      <c r="A37" s="223" t="s">
        <v>7</v>
      </c>
      <c r="B37" s="224"/>
      <c r="C37" s="98"/>
      <c r="D37" s="98"/>
      <c r="E37" s="106"/>
      <c r="F37" s="98"/>
      <c r="G37" s="98"/>
      <c r="H37" s="98"/>
      <c r="I37" s="98"/>
      <c r="J37" s="426"/>
      <c r="K37" s="422"/>
      <c r="L37" s="422"/>
      <c r="M37" s="422"/>
      <c r="N37" s="7"/>
    </row>
    <row r="38" spans="1:14" ht="19.5" customHeight="1">
      <c r="A38" s="7"/>
      <c r="B38" s="34" t="s">
        <v>88</v>
      </c>
      <c r="C38" s="98">
        <v>10805.14</v>
      </c>
      <c r="D38" s="98">
        <v>11219.86</v>
      </c>
      <c r="E38" s="101">
        <v>-3.696302805917373E-2</v>
      </c>
      <c r="F38" s="98">
        <v>11219.86</v>
      </c>
      <c r="G38" s="98">
        <v>11043.2</v>
      </c>
      <c r="H38" s="98">
        <v>11078.27</v>
      </c>
      <c r="I38" s="98">
        <v>10953.33</v>
      </c>
      <c r="J38" s="426">
        <v>10805.14</v>
      </c>
      <c r="K38" s="422">
        <v>0</v>
      </c>
      <c r="L38" s="422">
        <v>0</v>
      </c>
      <c r="M38" s="422">
        <v>0</v>
      </c>
      <c r="N38" s="7"/>
    </row>
    <row r="39" spans="1:14" ht="19.5" customHeight="1" outlineLevel="1">
      <c r="A39" s="7"/>
      <c r="B39" s="34" t="s">
        <v>247</v>
      </c>
      <c r="C39" s="77">
        <v>9.321105234326546E-2</v>
      </c>
      <c r="D39" s="446">
        <v>8.0880275995064255E-2</v>
      </c>
      <c r="E39" s="447">
        <v>1.2330776348201207</v>
      </c>
      <c r="F39" s="446">
        <v>8.0880275995064255E-2</v>
      </c>
      <c r="G39" s="446">
        <v>6.7418021828440367E-2</v>
      </c>
      <c r="H39" s="446">
        <v>4.5010686531471715E-2</v>
      </c>
      <c r="I39" s="446">
        <v>-0.1387467446773023</v>
      </c>
      <c r="J39" s="446">
        <v>9.321105234326546E-2</v>
      </c>
      <c r="K39" s="448">
        <v>6.9321045756069424</v>
      </c>
      <c r="L39" s="448">
        <v>0</v>
      </c>
      <c r="M39" s="448">
        <v>0</v>
      </c>
    </row>
    <row r="40" spans="1:14" ht="12.75" customHeight="1">
      <c r="A40" s="7"/>
      <c r="B40" s="556" t="s">
        <v>313</v>
      </c>
      <c r="C40" s="556"/>
      <c r="D40" s="556"/>
      <c r="E40" s="556"/>
      <c r="F40" s="556"/>
      <c r="G40" s="556"/>
      <c r="H40" s="556"/>
      <c r="I40" s="556"/>
      <c r="J40" s="556"/>
      <c r="K40" s="556"/>
      <c r="L40" s="556"/>
      <c r="M40" s="556"/>
      <c r="N40" s="7"/>
    </row>
    <row r="41" spans="1:14" ht="12.75" customHeight="1">
      <c r="A41" s="7"/>
      <c r="B41" s="7"/>
      <c r="C41" s="27"/>
      <c r="D41" s="27"/>
      <c r="E41" s="28"/>
      <c r="F41" s="7"/>
      <c r="G41" s="7"/>
      <c r="H41" s="7"/>
      <c r="I41" s="7"/>
      <c r="J41" s="180"/>
      <c r="K41" s="44"/>
      <c r="L41" s="44"/>
      <c r="M41" s="44"/>
      <c r="N41" s="7"/>
    </row>
    <row r="42" spans="1:14" ht="12.75" customHeight="1">
      <c r="C42" s="27"/>
      <c r="D42" s="27"/>
      <c r="G42" s="27"/>
      <c r="H42" s="27"/>
      <c r="I42" s="27"/>
      <c r="J42" s="186"/>
      <c r="K42" s="23"/>
      <c r="L42" s="23"/>
      <c r="M42" s="23"/>
    </row>
    <row r="43" spans="1:14" ht="12.75" customHeight="1">
      <c r="C43" s="27"/>
      <c r="D43" s="27"/>
      <c r="G43" s="27"/>
      <c r="H43" s="27"/>
      <c r="I43" s="27"/>
      <c r="J43" s="186"/>
      <c r="K43" s="23"/>
      <c r="L43" s="23"/>
      <c r="M43" s="23"/>
    </row>
    <row r="44" spans="1:14" ht="12.75" customHeight="1">
      <c r="C44" s="27"/>
      <c r="D44" s="27"/>
      <c r="G44" s="27"/>
      <c r="H44" s="27"/>
      <c r="I44" s="27"/>
      <c r="J44" s="186"/>
      <c r="K44" s="23"/>
      <c r="L44" s="23"/>
      <c r="M44" s="23"/>
    </row>
  </sheetData>
  <mergeCells count="2">
    <mergeCell ref="A2:M2"/>
    <mergeCell ref="B40:M40"/>
  </mergeCells>
  <phoneticPr fontId="4" type="noConversion"/>
  <printOptions horizontalCentered="1" verticalCentered="1"/>
  <pageMargins left="0" right="0" top="0" bottom="0" header="0" footer="0"/>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44"/>
  <sheetViews>
    <sheetView showGridLines="0" zoomScale="70" zoomScaleNormal="70" workbookViewId="0"/>
  </sheetViews>
  <sheetFormatPr defaultRowHeight="12.75" customHeight="1" outlineLevelRow="1" outlineLevelCol="1"/>
  <cols>
    <col min="1" max="1" width="1" style="9" customWidth="1"/>
    <col min="2" max="2" width="49.7109375" style="9" customWidth="1"/>
    <col min="3" max="4" width="12" style="9" customWidth="1"/>
    <col min="5" max="5" width="12" style="54" customWidth="1"/>
    <col min="6" max="10" width="11.42578125" style="9" customWidth="1"/>
    <col min="11" max="13" width="11.42578125" style="380" hidden="1" customWidth="1" outlineLevel="1"/>
    <col min="14" max="14" width="3" style="9" customWidth="1" collapsed="1"/>
    <col min="15" max="16384" width="9.140625" style="9"/>
  </cols>
  <sheetData>
    <row r="1" spans="1:14" ht="15" customHeight="1">
      <c r="A1" s="7"/>
      <c r="B1" s="8"/>
      <c r="C1" s="7"/>
      <c r="D1" s="7"/>
      <c r="E1" s="28"/>
      <c r="F1" s="7"/>
      <c r="G1" s="7"/>
      <c r="H1" s="7"/>
      <c r="I1" s="7"/>
      <c r="J1" s="7"/>
      <c r="K1" s="44"/>
      <c r="L1" s="44"/>
      <c r="M1" s="44"/>
      <c r="N1" s="7"/>
    </row>
    <row r="2" spans="1:14" ht="30.75" customHeight="1">
      <c r="A2" s="549" t="s">
        <v>49</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44"/>
      <c r="L3" s="44"/>
      <c r="M3" s="44"/>
      <c r="N3" s="7"/>
    </row>
    <row r="4" spans="1:14" ht="12.75" customHeight="1">
      <c r="A4" s="7"/>
      <c r="B4" s="222" t="s">
        <v>8</v>
      </c>
      <c r="C4" s="7"/>
      <c r="D4" s="7"/>
      <c r="E4" s="28"/>
      <c r="F4" s="7"/>
      <c r="G4" s="7"/>
      <c r="H4" s="7"/>
      <c r="I4" s="7"/>
      <c r="J4" s="7"/>
      <c r="K4" s="44"/>
      <c r="L4" s="44"/>
      <c r="M4" s="44"/>
      <c r="N4" s="7"/>
    </row>
    <row r="5" spans="1:14" s="14" customFormat="1" ht="15" customHeight="1">
      <c r="A5" s="12"/>
      <c r="B5" s="12"/>
      <c r="C5" s="238" t="s">
        <v>252</v>
      </c>
      <c r="D5" s="239"/>
      <c r="E5" s="240" t="s">
        <v>3</v>
      </c>
      <c r="F5" s="13" t="s">
        <v>44</v>
      </c>
      <c r="G5" s="13" t="s">
        <v>56</v>
      </c>
      <c r="H5" s="13" t="s">
        <v>57</v>
      </c>
      <c r="I5" s="13" t="s">
        <v>58</v>
      </c>
      <c r="J5" s="231" t="s">
        <v>44</v>
      </c>
      <c r="K5" s="40" t="s">
        <v>56</v>
      </c>
      <c r="L5" s="40" t="s">
        <v>57</v>
      </c>
      <c r="M5" s="40" t="s">
        <v>58</v>
      </c>
      <c r="N5" s="69"/>
    </row>
    <row r="6" spans="1:14" s="14" customFormat="1" ht="15" customHeight="1">
      <c r="A6" s="12"/>
      <c r="B6" s="15" t="s">
        <v>5</v>
      </c>
      <c r="C6" s="241">
        <v>2017</v>
      </c>
      <c r="D6" s="29">
        <v>2016</v>
      </c>
      <c r="E6" s="242" t="s">
        <v>6</v>
      </c>
      <c r="F6" s="13">
        <v>2016</v>
      </c>
      <c r="G6" s="13">
        <v>2016</v>
      </c>
      <c r="H6" s="13">
        <v>2016</v>
      </c>
      <c r="I6" s="13">
        <v>2016</v>
      </c>
      <c r="J6" s="232">
        <v>2017</v>
      </c>
      <c r="K6" s="40">
        <v>2017</v>
      </c>
      <c r="L6" s="40">
        <v>2017</v>
      </c>
      <c r="M6" s="40">
        <v>2017</v>
      </c>
      <c r="N6" s="69"/>
    </row>
    <row r="7" spans="1:14" s="14" customFormat="1" ht="6" customHeight="1">
      <c r="A7" s="319"/>
      <c r="B7" s="320"/>
      <c r="C7" s="321"/>
      <c r="D7" s="322"/>
      <c r="E7" s="323"/>
      <c r="F7" s="324"/>
      <c r="G7" s="324"/>
      <c r="H7" s="324"/>
      <c r="I7" s="324"/>
      <c r="J7" s="325"/>
      <c r="K7" s="375"/>
      <c r="L7" s="375"/>
      <c r="M7" s="375"/>
      <c r="N7" s="71"/>
    </row>
    <row r="8" spans="1:14" s="14" customFormat="1" ht="19.5" customHeight="1">
      <c r="A8" s="12"/>
      <c r="B8" s="33" t="s">
        <v>59</v>
      </c>
      <c r="C8" s="298">
        <v>171.43700000000001</v>
      </c>
      <c r="D8" s="99">
        <v>199.65</v>
      </c>
      <c r="E8" s="299">
        <v>-0.14131229651890809</v>
      </c>
      <c r="F8" s="99">
        <v>199.65</v>
      </c>
      <c r="G8" s="99">
        <v>194.61199999999999</v>
      </c>
      <c r="H8" s="99">
        <v>207.583</v>
      </c>
      <c r="I8" s="99">
        <v>169.55099999999999</v>
      </c>
      <c r="J8" s="269">
        <v>171.43700000000001</v>
      </c>
      <c r="K8" s="378">
        <v>-171.43700000000001</v>
      </c>
      <c r="L8" s="378">
        <v>0</v>
      </c>
      <c r="M8" s="378">
        <v>0</v>
      </c>
      <c r="N8" s="72"/>
    </row>
    <row r="9" spans="1:14" s="14" customFormat="1" ht="19.5" customHeight="1">
      <c r="A9" s="12"/>
      <c r="B9" s="33" t="s">
        <v>60</v>
      </c>
      <c r="C9" s="298">
        <v>30.298999999999999</v>
      </c>
      <c r="D9" s="99">
        <v>24.988</v>
      </c>
      <c r="E9" s="299">
        <v>0.21254202016968149</v>
      </c>
      <c r="F9" s="99">
        <v>24.988</v>
      </c>
      <c r="G9" s="99">
        <v>35.433</v>
      </c>
      <c r="H9" s="99">
        <v>36.49</v>
      </c>
      <c r="I9" s="99">
        <v>28.652999999999999</v>
      </c>
      <c r="J9" s="269">
        <v>30.298999999999999</v>
      </c>
      <c r="K9" s="378">
        <v>-30.298999999999999</v>
      </c>
      <c r="L9" s="378">
        <v>0</v>
      </c>
      <c r="M9" s="378">
        <v>0</v>
      </c>
      <c r="N9" s="72"/>
    </row>
    <row r="10" spans="1:14" s="14" customFormat="1" ht="19.5" customHeight="1">
      <c r="A10" s="12"/>
      <c r="B10" s="33" t="s">
        <v>61</v>
      </c>
      <c r="C10" s="298">
        <v>153.94499999999999</v>
      </c>
      <c r="D10" s="99">
        <v>146.708</v>
      </c>
      <c r="E10" s="299">
        <v>4.932927993020142E-2</v>
      </c>
      <c r="F10" s="99">
        <v>146.708</v>
      </c>
      <c r="G10" s="99">
        <v>145.58699999999999</v>
      </c>
      <c r="H10" s="99">
        <v>145.88499999999999</v>
      </c>
      <c r="I10" s="99">
        <v>156.44999999999999</v>
      </c>
      <c r="J10" s="269">
        <v>153.94499999999999</v>
      </c>
      <c r="K10" s="378">
        <v>-153.94499999999999</v>
      </c>
      <c r="L10" s="378">
        <v>0</v>
      </c>
      <c r="M10" s="378">
        <v>0</v>
      </c>
      <c r="N10" s="72"/>
    </row>
    <row r="11" spans="1:14" s="14" customFormat="1" ht="19.5" customHeight="1">
      <c r="A11" s="12"/>
      <c r="B11" s="33" t="s">
        <v>62</v>
      </c>
      <c r="C11" s="298">
        <v>5.4379999999999997</v>
      </c>
      <c r="D11" s="99">
        <v>2.29</v>
      </c>
      <c r="E11" s="299">
        <v>1.3746724890829691</v>
      </c>
      <c r="F11" s="99">
        <v>2.29</v>
      </c>
      <c r="G11" s="99">
        <v>68.224000000000004</v>
      </c>
      <c r="H11" s="99">
        <v>12.247</v>
      </c>
      <c r="I11" s="99">
        <v>45.92</v>
      </c>
      <c r="J11" s="269">
        <v>5.4379999999999997</v>
      </c>
      <c r="K11" s="378">
        <v>-5.4379999999999997</v>
      </c>
      <c r="L11" s="378">
        <v>0</v>
      </c>
      <c r="M11" s="378">
        <v>0</v>
      </c>
      <c r="N11" s="72"/>
    </row>
    <row r="12" spans="1:14" s="14" customFormat="1" ht="19.5" customHeight="1">
      <c r="A12" s="12"/>
      <c r="B12" s="33" t="s">
        <v>63</v>
      </c>
      <c r="C12" s="298">
        <v>4.5339999999999998</v>
      </c>
      <c r="D12" s="99">
        <v>7.0380000000000003</v>
      </c>
      <c r="E12" s="299">
        <v>-0.35578289286729192</v>
      </c>
      <c r="F12" s="99">
        <v>7.0380000000000003</v>
      </c>
      <c r="G12" s="99">
        <v>1.6890000000000001</v>
      </c>
      <c r="H12" s="99">
        <v>9.4600000000000009</v>
      </c>
      <c r="I12" s="99">
        <v>0.104</v>
      </c>
      <c r="J12" s="269">
        <v>4.5339999999999998</v>
      </c>
      <c r="K12" s="378">
        <v>-4.5339999999999998</v>
      </c>
      <c r="L12" s="378">
        <v>0</v>
      </c>
      <c r="M12" s="378">
        <v>0</v>
      </c>
      <c r="N12" s="72"/>
    </row>
    <row r="13" spans="1:14" s="24" customFormat="1" ht="19.5" customHeight="1">
      <c r="A13" s="22"/>
      <c r="B13" s="34" t="s">
        <v>64</v>
      </c>
      <c r="C13" s="300">
        <v>365.65300000000002</v>
      </c>
      <c r="D13" s="98">
        <v>380.67399999999998</v>
      </c>
      <c r="E13" s="301">
        <v>-3.9458959634752988E-2</v>
      </c>
      <c r="F13" s="98">
        <v>380.67399999999998</v>
      </c>
      <c r="G13" s="98">
        <v>445.54500000000002</v>
      </c>
      <c r="H13" s="98">
        <v>411.66500000000002</v>
      </c>
      <c r="I13" s="98">
        <v>400.678</v>
      </c>
      <c r="J13" s="268">
        <v>365.65300000000002</v>
      </c>
      <c r="K13" s="422">
        <v>-365.65300000000002</v>
      </c>
      <c r="L13" s="422">
        <v>0</v>
      </c>
      <c r="M13" s="422">
        <v>0</v>
      </c>
      <c r="N13" s="13"/>
    </row>
    <row r="14" spans="1:14" s="14" customFormat="1" ht="19.5" customHeight="1">
      <c r="A14" s="12"/>
      <c r="B14" s="33" t="s">
        <v>65</v>
      </c>
      <c r="C14" s="298">
        <v>-154.691</v>
      </c>
      <c r="D14" s="99">
        <v>-167.62299999999999</v>
      </c>
      <c r="E14" s="299">
        <v>-7.7149317217804159E-2</v>
      </c>
      <c r="F14" s="99">
        <v>-167.62299999999999</v>
      </c>
      <c r="G14" s="99">
        <v>-170.995</v>
      </c>
      <c r="H14" s="99">
        <v>-155.03200000000001</v>
      </c>
      <c r="I14" s="99">
        <v>-167.26</v>
      </c>
      <c r="J14" s="269">
        <v>-154.691</v>
      </c>
      <c r="K14" s="378">
        <v>154.691</v>
      </c>
      <c r="L14" s="378">
        <v>0</v>
      </c>
      <c r="M14" s="378">
        <v>0</v>
      </c>
      <c r="N14" s="72"/>
    </row>
    <row r="15" spans="1:14" s="14" customFormat="1" ht="19.5" customHeight="1">
      <c r="A15" s="12"/>
      <c r="B15" s="33" t="s">
        <v>66</v>
      </c>
      <c r="C15" s="298">
        <v>-125.425</v>
      </c>
      <c r="D15" s="99">
        <v>-139.51599999999999</v>
      </c>
      <c r="E15" s="299">
        <v>-0.10099916855414426</v>
      </c>
      <c r="F15" s="99">
        <v>-139.51599999999999</v>
      </c>
      <c r="G15" s="99">
        <v>-142.78899999999999</v>
      </c>
      <c r="H15" s="99">
        <v>-134.429</v>
      </c>
      <c r="I15" s="99">
        <v>-143.56900000000002</v>
      </c>
      <c r="J15" s="269">
        <v>-125.425</v>
      </c>
      <c r="K15" s="378">
        <v>125.425</v>
      </c>
      <c r="L15" s="378">
        <v>0</v>
      </c>
      <c r="M15" s="378">
        <v>0</v>
      </c>
      <c r="N15" s="72"/>
    </row>
    <row r="16" spans="1:14" s="14" customFormat="1" ht="19.5" customHeight="1">
      <c r="A16" s="12"/>
      <c r="B16" s="33" t="s">
        <v>67</v>
      </c>
      <c r="C16" s="298">
        <v>0</v>
      </c>
      <c r="D16" s="99">
        <v>4.9000000000000002E-2</v>
      </c>
      <c r="E16" s="299">
        <v>-1</v>
      </c>
      <c r="F16" s="99">
        <v>4.9000000000000002E-2</v>
      </c>
      <c r="G16" s="99">
        <v>-4.9000000000000002E-2</v>
      </c>
      <c r="H16" s="99">
        <v>0</v>
      </c>
      <c r="I16" s="99">
        <v>0</v>
      </c>
      <c r="J16" s="269">
        <v>0</v>
      </c>
      <c r="K16" s="378">
        <v>0</v>
      </c>
      <c r="L16" s="378">
        <v>0</v>
      </c>
      <c r="M16" s="378">
        <v>0</v>
      </c>
      <c r="N16" s="72"/>
    </row>
    <row r="17" spans="1:14" s="14" customFormat="1" ht="19.5" customHeight="1">
      <c r="A17" s="12"/>
      <c r="B17" s="33" t="s">
        <v>68</v>
      </c>
      <c r="C17" s="298">
        <v>-3.3220000000000001</v>
      </c>
      <c r="D17" s="99">
        <v>-5.9690000000000003</v>
      </c>
      <c r="E17" s="299">
        <v>-0.44345786563913558</v>
      </c>
      <c r="F17" s="99">
        <v>-5.9690000000000003</v>
      </c>
      <c r="G17" s="99">
        <v>-5.56</v>
      </c>
      <c r="H17" s="99">
        <v>-5.6459999999999999</v>
      </c>
      <c r="I17" s="99">
        <v>2.056</v>
      </c>
      <c r="J17" s="269">
        <v>-3.3220000000000001</v>
      </c>
      <c r="K17" s="378">
        <v>3.3220000000000001</v>
      </c>
      <c r="L17" s="378">
        <v>0</v>
      </c>
      <c r="M17" s="378">
        <v>0</v>
      </c>
      <c r="N17" s="72"/>
    </row>
    <row r="18" spans="1:14" s="24" customFormat="1" ht="19.5" customHeight="1">
      <c r="A18" s="22"/>
      <c r="B18" s="20" t="s">
        <v>69</v>
      </c>
      <c r="C18" s="300">
        <v>-283.43799999999999</v>
      </c>
      <c r="D18" s="98">
        <v>-313.05900000000003</v>
      </c>
      <c r="E18" s="301">
        <v>-9.4617947415662984E-2</v>
      </c>
      <c r="F18" s="98">
        <v>-313.05900000000003</v>
      </c>
      <c r="G18" s="98">
        <v>-319.39299999999997</v>
      </c>
      <c r="H18" s="98">
        <v>-295.10700000000003</v>
      </c>
      <c r="I18" s="98">
        <v>-308.77300000000002</v>
      </c>
      <c r="J18" s="268">
        <v>-283.43799999999999</v>
      </c>
      <c r="K18" s="422">
        <v>283.43799999999999</v>
      </c>
      <c r="L18" s="422">
        <v>0</v>
      </c>
      <c r="M18" s="422">
        <v>0</v>
      </c>
      <c r="N18" s="13"/>
    </row>
    <row r="19" spans="1:14" s="24" customFormat="1" ht="19.5" customHeight="1">
      <c r="A19" s="22"/>
      <c r="B19" s="20" t="s">
        <v>70</v>
      </c>
      <c r="C19" s="300">
        <v>82.215000000000003</v>
      </c>
      <c r="D19" s="98">
        <v>67.614999999999995</v>
      </c>
      <c r="E19" s="301">
        <v>0.21592841825038844</v>
      </c>
      <c r="F19" s="98">
        <v>67.614999999999995</v>
      </c>
      <c r="G19" s="98">
        <v>126.152</v>
      </c>
      <c r="H19" s="98">
        <v>116.55800000000001</v>
      </c>
      <c r="I19" s="98">
        <v>91.905000000000001</v>
      </c>
      <c r="J19" s="268">
        <v>82.215000000000003</v>
      </c>
      <c r="K19" s="422">
        <v>-82.215000000000003</v>
      </c>
      <c r="L19" s="422">
        <v>0</v>
      </c>
      <c r="M19" s="422">
        <v>0</v>
      </c>
      <c r="N19" s="13"/>
    </row>
    <row r="20" spans="1:14" s="14" customFormat="1" ht="19.5" customHeight="1">
      <c r="A20" s="12"/>
      <c r="B20" s="56" t="s">
        <v>71</v>
      </c>
      <c r="C20" s="298">
        <v>52.084000000000003</v>
      </c>
      <c r="D20" s="99">
        <v>-3.5190000000000001</v>
      </c>
      <c r="E20" s="299" t="s">
        <v>24</v>
      </c>
      <c r="F20" s="99">
        <v>-3.5190000000000001</v>
      </c>
      <c r="G20" s="99">
        <v>10.394</v>
      </c>
      <c r="H20" s="99">
        <v>20.847999999999999</v>
      </c>
      <c r="I20" s="99">
        <v>-59.648000000000003</v>
      </c>
      <c r="J20" s="269">
        <v>52.084000000000003</v>
      </c>
      <c r="K20" s="378">
        <v>-52.084000000000003</v>
      </c>
      <c r="L20" s="378">
        <v>0</v>
      </c>
      <c r="M20" s="378">
        <v>0</v>
      </c>
      <c r="N20" s="72"/>
    </row>
    <row r="21" spans="1:14" s="24" customFormat="1" ht="19.5" customHeight="1">
      <c r="A21" s="22"/>
      <c r="B21" s="20" t="s">
        <v>72</v>
      </c>
      <c r="C21" s="300">
        <v>134.29900000000001</v>
      </c>
      <c r="D21" s="98">
        <v>64.096000000000004</v>
      </c>
      <c r="E21" s="301">
        <v>1.0952789565651524</v>
      </c>
      <c r="F21" s="98">
        <v>64.096000000000004</v>
      </c>
      <c r="G21" s="98">
        <v>136.54599999999999</v>
      </c>
      <c r="H21" s="98">
        <v>137.40600000000001</v>
      </c>
      <c r="I21" s="98">
        <v>32.256999999999998</v>
      </c>
      <c r="J21" s="268">
        <v>134.29900000000001</v>
      </c>
      <c r="K21" s="422">
        <v>-134.29900000000001</v>
      </c>
      <c r="L21" s="422">
        <v>0</v>
      </c>
      <c r="M21" s="422">
        <v>0</v>
      </c>
      <c r="N21" s="13"/>
    </row>
    <row r="22" spans="1:14" s="14" customFormat="1" ht="19.5" customHeight="1">
      <c r="A22" s="12"/>
      <c r="B22" s="33" t="s">
        <v>180</v>
      </c>
      <c r="C22" s="298">
        <v>-88.738</v>
      </c>
      <c r="D22" s="99">
        <v>-69.891999999999996</v>
      </c>
      <c r="E22" s="299">
        <v>0.2696445945172552</v>
      </c>
      <c r="F22" s="99">
        <v>-69.891999999999996</v>
      </c>
      <c r="G22" s="99">
        <v>-26.312999999999999</v>
      </c>
      <c r="H22" s="99">
        <v>-35.335000000000001</v>
      </c>
      <c r="I22" s="99">
        <v>-140.869</v>
      </c>
      <c r="J22" s="269">
        <v>-88.738</v>
      </c>
      <c r="K22" s="378">
        <v>88.738</v>
      </c>
      <c r="L22" s="378">
        <v>0</v>
      </c>
      <c r="M22" s="378">
        <v>0</v>
      </c>
      <c r="N22" s="72"/>
    </row>
    <row r="23" spans="1:14" s="14" customFormat="1" ht="19.5" customHeight="1">
      <c r="A23" s="12"/>
      <c r="B23" s="35" t="s">
        <v>181</v>
      </c>
      <c r="C23" s="298">
        <v>-87.927000000000007</v>
      </c>
      <c r="D23" s="99">
        <v>-69.234999999999999</v>
      </c>
      <c r="E23" s="299">
        <v>0.26997905683541568</v>
      </c>
      <c r="F23" s="99">
        <v>-69.234999999999999</v>
      </c>
      <c r="G23" s="99">
        <v>-25.780999999999999</v>
      </c>
      <c r="H23" s="99">
        <v>-25.321000000000002</v>
      </c>
      <c r="I23" s="99">
        <v>-25.617000000000001</v>
      </c>
      <c r="J23" s="269">
        <v>-87.927000000000007</v>
      </c>
      <c r="K23" s="378">
        <v>87.927000000000007</v>
      </c>
      <c r="L23" s="378">
        <v>0</v>
      </c>
      <c r="M23" s="378">
        <v>0</v>
      </c>
      <c r="N23" s="72"/>
    </row>
    <row r="24" spans="1:14" s="14" customFormat="1" ht="19.5" customHeight="1">
      <c r="A24" s="12"/>
      <c r="B24" s="33" t="s">
        <v>74</v>
      </c>
      <c r="C24" s="298">
        <v>-2.1000000000000001E-2</v>
      </c>
      <c r="D24" s="99">
        <v>-204.161</v>
      </c>
      <c r="E24" s="299">
        <v>-0.99989714000225316</v>
      </c>
      <c r="F24" s="99">
        <v>-204.161</v>
      </c>
      <c r="G24" s="99">
        <v>-1.2999999999999999E-2</v>
      </c>
      <c r="H24" s="99">
        <v>-3.8090000000000002</v>
      </c>
      <c r="I24" s="99">
        <v>-152.67599999999999</v>
      </c>
      <c r="J24" s="269">
        <v>-2.1000000000000001E-2</v>
      </c>
      <c r="K24" s="378">
        <v>2.1000000000000001E-2</v>
      </c>
      <c r="L24" s="378">
        <v>0</v>
      </c>
      <c r="M24" s="378">
        <v>0</v>
      </c>
      <c r="N24" s="72"/>
    </row>
    <row r="25" spans="1:14" s="24" customFormat="1" ht="19.5" customHeight="1">
      <c r="A25" s="12"/>
      <c r="B25" s="33" t="s">
        <v>75</v>
      </c>
      <c r="C25" s="298">
        <v>6.117</v>
      </c>
      <c r="D25" s="99">
        <v>5.1580000000000004</v>
      </c>
      <c r="E25" s="299">
        <v>0.18592477704536625</v>
      </c>
      <c r="F25" s="99">
        <v>5.1580000000000004</v>
      </c>
      <c r="G25" s="99">
        <v>0.73199999999999998</v>
      </c>
      <c r="H25" s="99">
        <v>2.2909999999999999</v>
      </c>
      <c r="I25" s="99">
        <v>-80.543999999999997</v>
      </c>
      <c r="J25" s="269">
        <v>6.117</v>
      </c>
      <c r="K25" s="378">
        <v>-6.117</v>
      </c>
      <c r="L25" s="378">
        <v>0</v>
      </c>
      <c r="M25" s="378">
        <v>0</v>
      </c>
      <c r="N25" s="13"/>
    </row>
    <row r="26" spans="1:14" s="24" customFormat="1" ht="19.5" customHeight="1">
      <c r="A26" s="25"/>
      <c r="B26" s="20" t="s">
        <v>76</v>
      </c>
      <c r="C26" s="300">
        <v>51.656999999999996</v>
      </c>
      <c r="D26" s="98">
        <v>-204.79900000000001</v>
      </c>
      <c r="E26" s="301" t="s">
        <v>24</v>
      </c>
      <c r="F26" s="98">
        <v>-204.79900000000001</v>
      </c>
      <c r="G26" s="98">
        <v>110.952</v>
      </c>
      <c r="H26" s="98">
        <v>100.553</v>
      </c>
      <c r="I26" s="98">
        <v>-341.83199999999999</v>
      </c>
      <c r="J26" s="268">
        <v>51.656999999999996</v>
      </c>
      <c r="K26" s="422">
        <v>-51.656999999999996</v>
      </c>
      <c r="L26" s="422">
        <v>0</v>
      </c>
      <c r="M26" s="422">
        <v>0</v>
      </c>
      <c r="N26" s="13"/>
    </row>
    <row r="27" spans="1:14" ht="19.5" customHeight="1">
      <c r="A27" s="25"/>
      <c r="B27" s="20" t="s">
        <v>170</v>
      </c>
      <c r="C27" s="302">
        <v>68.424000000000007</v>
      </c>
      <c r="D27" s="303">
        <v>-206.63200000000001</v>
      </c>
      <c r="E27" s="304" t="s">
        <v>24</v>
      </c>
      <c r="F27" s="98">
        <v>-206.63200000000001</v>
      </c>
      <c r="G27" s="98">
        <v>88.45</v>
      </c>
      <c r="H27" s="98">
        <v>97.725999999999999</v>
      </c>
      <c r="I27" s="98">
        <v>-364.30900000000003</v>
      </c>
      <c r="J27" s="272">
        <v>68.424000000000007</v>
      </c>
      <c r="K27" s="422">
        <v>-68.424000000000007</v>
      </c>
      <c r="L27" s="422">
        <v>0</v>
      </c>
      <c r="M27" s="422">
        <v>0</v>
      </c>
      <c r="N27" s="74"/>
    </row>
    <row r="28" spans="1:14" ht="6.75" customHeight="1">
      <c r="A28" s="22"/>
      <c r="B28" s="20"/>
      <c r="C28" s="98"/>
      <c r="D28" s="98"/>
      <c r="E28" s="101"/>
      <c r="F28" s="98"/>
      <c r="G28" s="98"/>
      <c r="H28" s="98"/>
      <c r="I28" s="98"/>
      <c r="J28" s="99"/>
      <c r="K28" s="378"/>
      <c r="L28" s="378"/>
      <c r="M28" s="378"/>
      <c r="N28" s="74"/>
    </row>
    <row r="29" spans="1:14" ht="19.5" customHeight="1">
      <c r="A29" s="7"/>
      <c r="B29" s="57"/>
      <c r="C29" s="102"/>
      <c r="D29" s="102"/>
      <c r="E29" s="103"/>
      <c r="F29" s="102"/>
      <c r="G29" s="102"/>
      <c r="H29" s="102"/>
      <c r="I29" s="102"/>
      <c r="J29" s="98"/>
      <c r="K29" s="422"/>
      <c r="L29" s="422"/>
      <c r="M29" s="422"/>
      <c r="N29" s="74"/>
    </row>
    <row r="30" spans="1:14" ht="19.5" customHeight="1">
      <c r="A30" s="223" t="s">
        <v>90</v>
      </c>
      <c r="B30" s="224"/>
      <c r="C30" s="102"/>
      <c r="D30" s="102"/>
      <c r="E30" s="103"/>
      <c r="F30" s="102"/>
      <c r="G30" s="102"/>
      <c r="H30" s="102"/>
      <c r="I30" s="102"/>
      <c r="J30" s="99"/>
      <c r="K30" s="378"/>
      <c r="L30" s="378"/>
      <c r="M30" s="378"/>
      <c r="N30" s="74"/>
    </row>
    <row r="31" spans="1:14" ht="19.5" customHeight="1">
      <c r="A31" s="42"/>
      <c r="B31" s="20" t="s">
        <v>84</v>
      </c>
      <c r="C31" s="86">
        <v>0.77515568038550198</v>
      </c>
      <c r="D31" s="86">
        <v>0.82238082979137017</v>
      </c>
      <c r="E31" s="78">
        <v>-4.7225149405868194</v>
      </c>
      <c r="F31" s="86">
        <v>0.82238082979137017</v>
      </c>
      <c r="G31" s="86">
        <v>0.71685912758531678</v>
      </c>
      <c r="H31" s="86">
        <v>0.71686201158709151</v>
      </c>
      <c r="I31" s="86">
        <v>0.77062628844109238</v>
      </c>
      <c r="J31" s="86">
        <v>0.77515568038550198</v>
      </c>
      <c r="K31" s="423">
        <v>0.77515568038550198</v>
      </c>
      <c r="L31" s="423" t="e">
        <v>#DIV/0!</v>
      </c>
      <c r="M31" s="423" t="e">
        <v>#DIV/0!</v>
      </c>
      <c r="N31" s="7"/>
    </row>
    <row r="32" spans="1:14" ht="19.5" customHeight="1">
      <c r="A32" s="42"/>
      <c r="B32" s="20" t="s">
        <v>85</v>
      </c>
      <c r="C32" s="105">
        <v>-43.546110141961293</v>
      </c>
      <c r="D32" s="105">
        <v>2.8723584979295493</v>
      </c>
      <c r="E32" s="76">
        <v>-46.41846863989084</v>
      </c>
      <c r="F32" s="105">
        <v>2.8723584979295493</v>
      </c>
      <c r="G32" s="105">
        <v>-8.5244833984886181</v>
      </c>
      <c r="H32" s="105">
        <v>-17.178437340845385</v>
      </c>
      <c r="I32" s="105">
        <v>49.345044081172169</v>
      </c>
      <c r="J32" s="105">
        <v>-43.546110141961293</v>
      </c>
      <c r="K32" s="424">
        <v>87.874171252602778</v>
      </c>
      <c r="L32" s="424">
        <v>0</v>
      </c>
      <c r="M32" s="424">
        <v>0</v>
      </c>
      <c r="N32" s="7"/>
    </row>
    <row r="33" spans="1:14" ht="19.5" customHeight="1">
      <c r="A33" s="223" t="s">
        <v>91</v>
      </c>
      <c r="B33" s="224"/>
      <c r="C33" s="87"/>
      <c r="D33" s="87"/>
      <c r="E33" s="87"/>
      <c r="F33" s="88"/>
      <c r="G33" s="88"/>
      <c r="H33" s="88"/>
      <c r="I33" s="88"/>
      <c r="J33" s="99"/>
      <c r="K33" s="378"/>
      <c r="L33" s="378"/>
      <c r="M33" s="378"/>
      <c r="N33" s="7"/>
    </row>
    <row r="34" spans="1:14" ht="19.5" customHeight="1">
      <c r="A34" s="53"/>
      <c r="B34" s="20" t="s">
        <v>253</v>
      </c>
      <c r="C34" s="98">
        <v>44960.103999999999</v>
      </c>
      <c r="D34" s="98">
        <v>44707.741000000002</v>
      </c>
      <c r="E34" s="101">
        <v>5.6447271625734707E-3</v>
      </c>
      <c r="F34" s="98">
        <v>44707.741000000002</v>
      </c>
      <c r="G34" s="98">
        <v>44382.932999999997</v>
      </c>
      <c r="H34" s="98">
        <v>44511.87</v>
      </c>
      <c r="I34" s="98">
        <v>44983.587</v>
      </c>
      <c r="J34" s="98">
        <v>44960.103999999999</v>
      </c>
      <c r="K34" s="422">
        <v>0</v>
      </c>
      <c r="L34" s="422">
        <v>0</v>
      </c>
      <c r="M34" s="422">
        <v>0</v>
      </c>
      <c r="N34" s="7"/>
    </row>
    <row r="35" spans="1:14" ht="19.5" customHeight="1">
      <c r="A35" s="53"/>
      <c r="B35" s="34" t="s">
        <v>254</v>
      </c>
      <c r="C35" s="98">
        <v>46710.563999999998</v>
      </c>
      <c r="D35" s="98">
        <v>47250.6</v>
      </c>
      <c r="E35" s="101">
        <v>-1.1429188200784757E-2</v>
      </c>
      <c r="F35" s="98">
        <v>47250.6</v>
      </c>
      <c r="G35" s="98">
        <v>47059.906000000003</v>
      </c>
      <c r="H35" s="98">
        <v>47321.55</v>
      </c>
      <c r="I35" s="98">
        <v>47095.654999999999</v>
      </c>
      <c r="J35" s="98">
        <v>46710.563999999998</v>
      </c>
      <c r="K35" s="422">
        <v>0</v>
      </c>
      <c r="L35" s="422">
        <v>0</v>
      </c>
      <c r="M35" s="422">
        <v>0</v>
      </c>
      <c r="N35" s="7"/>
    </row>
    <row r="36" spans="1:14" ht="19.5" customHeight="1">
      <c r="A36" s="42"/>
      <c r="B36" s="20" t="s">
        <v>158</v>
      </c>
      <c r="C36" s="98">
        <v>22422.765500000001</v>
      </c>
      <c r="D36" s="98">
        <v>24734.619500000001</v>
      </c>
      <c r="E36" s="101">
        <v>-9.3466325608930423E-2</v>
      </c>
      <c r="F36" s="98">
        <v>24734.619500000001</v>
      </c>
      <c r="G36" s="98">
        <v>23684.821</v>
      </c>
      <c r="H36" s="98">
        <v>23536.4905</v>
      </c>
      <c r="I36" s="98">
        <v>23674.617999999999</v>
      </c>
      <c r="J36" s="98">
        <v>22422.765500000001</v>
      </c>
      <c r="K36" s="422">
        <v>0</v>
      </c>
      <c r="L36" s="422">
        <v>0</v>
      </c>
      <c r="M36" s="422">
        <v>0</v>
      </c>
      <c r="N36" s="7"/>
    </row>
    <row r="37" spans="1:14" ht="19.5" customHeight="1">
      <c r="A37" s="223" t="s">
        <v>7</v>
      </c>
      <c r="B37" s="224"/>
      <c r="C37" s="98"/>
      <c r="D37" s="98"/>
      <c r="E37" s="106"/>
      <c r="F37" s="98"/>
      <c r="G37" s="98"/>
      <c r="H37" s="98"/>
      <c r="I37" s="98"/>
      <c r="J37" s="98"/>
      <c r="K37" s="422"/>
      <c r="L37" s="422"/>
      <c r="M37" s="422"/>
      <c r="N37" s="7"/>
    </row>
    <row r="38" spans="1:14" ht="19.5" customHeight="1">
      <c r="A38" s="7"/>
      <c r="B38" s="34" t="s">
        <v>88</v>
      </c>
      <c r="C38" s="98">
        <v>5423.5029999999997</v>
      </c>
      <c r="D38" s="98">
        <v>5764.4759999999997</v>
      </c>
      <c r="E38" s="101">
        <v>-5.9150736337526544E-2</v>
      </c>
      <c r="F38" s="98">
        <v>5764.4759999999997</v>
      </c>
      <c r="G38" s="98">
        <v>5670.8239999999996</v>
      </c>
      <c r="H38" s="98">
        <v>5644.9129999999996</v>
      </c>
      <c r="I38" s="98">
        <v>5596.0259999999998</v>
      </c>
      <c r="J38" s="98">
        <v>5423.5029999999997</v>
      </c>
      <c r="K38" s="422">
        <v>0</v>
      </c>
      <c r="L38" s="422">
        <v>0</v>
      </c>
      <c r="M38" s="422">
        <v>0</v>
      </c>
      <c r="N38" s="7"/>
    </row>
    <row r="39" spans="1:14" ht="19.5" customHeight="1" outlineLevel="1">
      <c r="A39" s="7"/>
      <c r="B39" s="34" t="s">
        <v>247</v>
      </c>
      <c r="C39" s="77">
        <v>8.9983227821360243E-2</v>
      </c>
      <c r="D39" s="446">
        <v>-0.27454008833089544</v>
      </c>
      <c r="E39" s="447" t="s">
        <v>24</v>
      </c>
      <c r="F39" s="446">
        <v>-0.27454008833089544</v>
      </c>
      <c r="G39" s="446">
        <v>0.11013901770176393</v>
      </c>
      <c r="H39" s="446">
        <v>0.12272274527575629</v>
      </c>
      <c r="I39" s="446">
        <v>-0.50935531175928739</v>
      </c>
      <c r="J39" s="446">
        <v>8.9983227821360243E-2</v>
      </c>
      <c r="K39" s="448">
        <v>5.2504809211809667</v>
      </c>
      <c r="L39" s="448">
        <v>0</v>
      </c>
      <c r="M39" s="448">
        <v>0</v>
      </c>
    </row>
    <row r="40" spans="1:14" ht="12.75" customHeight="1">
      <c r="A40" s="7"/>
      <c r="B40" s="556" t="s">
        <v>313</v>
      </c>
      <c r="C40" s="556"/>
      <c r="D40" s="556"/>
      <c r="E40" s="556"/>
      <c r="F40" s="556"/>
      <c r="G40" s="556"/>
      <c r="H40" s="556"/>
      <c r="I40" s="556"/>
      <c r="J40" s="556"/>
      <c r="K40" s="556"/>
      <c r="L40" s="556"/>
      <c r="M40" s="556"/>
      <c r="N40" s="7"/>
    </row>
    <row r="41" spans="1:14" ht="12.75" customHeight="1">
      <c r="A41" s="7"/>
      <c r="B41" s="7"/>
      <c r="C41" s="98"/>
      <c r="D41" s="98"/>
      <c r="E41" s="103"/>
      <c r="F41" s="107"/>
      <c r="G41" s="107"/>
      <c r="H41" s="107"/>
      <c r="I41" s="107"/>
      <c r="J41" s="107"/>
      <c r="K41" s="47"/>
      <c r="L41" s="47"/>
      <c r="M41" s="47"/>
      <c r="N41" s="7"/>
    </row>
    <row r="42" spans="1:14" ht="12.75" customHeight="1">
      <c r="C42" s="27"/>
      <c r="D42" s="27"/>
      <c r="G42" s="27"/>
      <c r="H42" s="27"/>
      <c r="I42" s="27"/>
      <c r="J42" s="27"/>
      <c r="K42" s="23"/>
      <c r="L42" s="23"/>
      <c r="M42" s="23"/>
    </row>
    <row r="43" spans="1:14" ht="12.75" customHeight="1">
      <c r="C43" s="27"/>
      <c r="D43" s="27"/>
      <c r="G43" s="27"/>
      <c r="H43" s="27"/>
      <c r="I43" s="27"/>
      <c r="J43" s="27"/>
      <c r="K43" s="23"/>
      <c r="L43" s="23"/>
      <c r="M43" s="23"/>
    </row>
    <row r="44" spans="1:14" ht="12.75" customHeight="1">
      <c r="C44" s="27"/>
      <c r="D44" s="27"/>
      <c r="G44" s="27"/>
      <c r="H44" s="27"/>
      <c r="I44" s="27"/>
      <c r="J44" s="27"/>
      <c r="K44" s="23"/>
      <c r="L44" s="23"/>
      <c r="M44" s="23"/>
    </row>
  </sheetData>
  <mergeCells count="2">
    <mergeCell ref="A2:M2"/>
    <mergeCell ref="B40:M40"/>
  </mergeCells>
  <printOptions horizontalCentered="1" verticalCentered="1"/>
  <pageMargins left="0" right="0" top="0" bottom="0" header="0" footer="0"/>
  <pageSetup paperSize="9" scale="7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44"/>
  <sheetViews>
    <sheetView showGridLines="0" zoomScale="70" zoomScaleNormal="70" workbookViewId="0"/>
  </sheetViews>
  <sheetFormatPr defaultRowHeight="12.75" customHeight="1" outlineLevelRow="1" outlineLevelCol="1"/>
  <cols>
    <col min="1" max="1" width="1" style="9" customWidth="1"/>
    <col min="2" max="2" width="49.7109375" style="9" customWidth="1"/>
    <col min="3" max="4" width="12" style="9" customWidth="1"/>
    <col min="5" max="5" width="12" style="54" customWidth="1"/>
    <col min="6" max="10" width="11.42578125" style="9" customWidth="1"/>
    <col min="11" max="13" width="11.42578125" style="380" hidden="1" customWidth="1" outlineLevel="1"/>
    <col min="14" max="14" width="3" style="9" customWidth="1" collapsed="1"/>
    <col min="15" max="16384" width="9.140625" style="9"/>
  </cols>
  <sheetData>
    <row r="1" spans="1:14" ht="15" customHeight="1">
      <c r="A1" s="7"/>
      <c r="B1" s="8"/>
      <c r="C1" s="7"/>
      <c r="D1" s="7"/>
      <c r="E1" s="28"/>
      <c r="F1" s="7"/>
      <c r="G1" s="7"/>
      <c r="H1" s="7"/>
      <c r="I1" s="7"/>
      <c r="J1" s="7"/>
      <c r="K1" s="44"/>
      <c r="L1" s="44"/>
      <c r="M1" s="44"/>
      <c r="N1" s="7"/>
    </row>
    <row r="2" spans="1:14" ht="30.75" customHeight="1">
      <c r="A2" s="549" t="s">
        <v>1</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44"/>
      <c r="L3" s="44"/>
      <c r="M3" s="44"/>
      <c r="N3" s="7"/>
    </row>
    <row r="4" spans="1:14" ht="12.75" customHeight="1">
      <c r="A4" s="7"/>
      <c r="B4" s="222" t="s">
        <v>8</v>
      </c>
      <c r="C4" s="7"/>
      <c r="D4" s="7"/>
      <c r="E4" s="28"/>
      <c r="F4" s="7"/>
      <c r="G4" s="7"/>
      <c r="H4" s="7"/>
      <c r="I4" s="7"/>
      <c r="J4" s="7"/>
      <c r="K4" s="44"/>
      <c r="L4" s="44"/>
      <c r="M4" s="44"/>
      <c r="N4" s="7"/>
    </row>
    <row r="5" spans="1:14" s="14" customFormat="1" ht="15" customHeight="1">
      <c r="A5" s="12"/>
      <c r="B5" s="12"/>
      <c r="C5" s="238" t="s">
        <v>252</v>
      </c>
      <c r="D5" s="239"/>
      <c r="E5" s="240" t="s">
        <v>3</v>
      </c>
      <c r="F5" s="13" t="s">
        <v>44</v>
      </c>
      <c r="G5" s="13" t="s">
        <v>56</v>
      </c>
      <c r="H5" s="13" t="s">
        <v>57</v>
      </c>
      <c r="I5" s="13" t="s">
        <v>58</v>
      </c>
      <c r="J5" s="231" t="s">
        <v>44</v>
      </c>
      <c r="K5" s="40" t="s">
        <v>56</v>
      </c>
      <c r="L5" s="40" t="s">
        <v>57</v>
      </c>
      <c r="M5" s="40" t="s">
        <v>58</v>
      </c>
      <c r="N5" s="69"/>
    </row>
    <row r="6" spans="1:14" s="14" customFormat="1" ht="15" customHeight="1">
      <c r="A6" s="12"/>
      <c r="B6" s="15" t="s">
        <v>5</v>
      </c>
      <c r="C6" s="241">
        <v>2017</v>
      </c>
      <c r="D6" s="29">
        <v>2016</v>
      </c>
      <c r="E6" s="242" t="s">
        <v>6</v>
      </c>
      <c r="F6" s="13">
        <v>2016</v>
      </c>
      <c r="G6" s="13">
        <v>2016</v>
      </c>
      <c r="H6" s="13">
        <v>2016</v>
      </c>
      <c r="I6" s="13">
        <v>2016</v>
      </c>
      <c r="J6" s="232">
        <v>2017</v>
      </c>
      <c r="K6" s="40">
        <v>2017</v>
      </c>
      <c r="L6" s="40">
        <v>2017</v>
      </c>
      <c r="M6" s="40">
        <v>2017</v>
      </c>
      <c r="N6" s="69"/>
    </row>
    <row r="7" spans="1:14" s="14" customFormat="1" ht="6" customHeight="1">
      <c r="A7" s="319"/>
      <c r="B7" s="320"/>
      <c r="C7" s="321"/>
      <c r="D7" s="322"/>
      <c r="E7" s="323"/>
      <c r="F7" s="324"/>
      <c r="G7" s="324"/>
      <c r="H7" s="324"/>
      <c r="I7" s="324"/>
      <c r="J7" s="325"/>
      <c r="K7" s="375"/>
      <c r="L7" s="375"/>
      <c r="M7" s="375"/>
      <c r="N7" s="71"/>
    </row>
    <row r="8" spans="1:14" s="14" customFormat="1" ht="19.5" customHeight="1">
      <c r="A8" s="12"/>
      <c r="B8" s="33" t="s">
        <v>59</v>
      </c>
      <c r="C8" s="243">
        <v>528.01800000000003</v>
      </c>
      <c r="D8" s="32">
        <v>586.08600000000001</v>
      </c>
      <c r="E8" s="244">
        <v>-9.9077609770579667E-2</v>
      </c>
      <c r="F8" s="32">
        <v>586.08600000000001</v>
      </c>
      <c r="G8" s="32">
        <v>622.65800000000002</v>
      </c>
      <c r="H8" s="32">
        <v>557.17600000000004</v>
      </c>
      <c r="I8" s="32">
        <v>546.81799999999998</v>
      </c>
      <c r="J8" s="234">
        <v>528.01800000000003</v>
      </c>
      <c r="K8" s="21">
        <v>-528.01800000000003</v>
      </c>
      <c r="L8" s="21">
        <v>0</v>
      </c>
      <c r="M8" s="21">
        <v>0</v>
      </c>
      <c r="N8" s="72"/>
    </row>
    <row r="9" spans="1:14" s="14" customFormat="1" ht="19.5" customHeight="1">
      <c r="A9" s="12"/>
      <c r="B9" s="33" t="s">
        <v>60</v>
      </c>
      <c r="C9" s="243">
        <v>1.0629999999999999</v>
      </c>
      <c r="D9" s="32">
        <v>45.058999999999997</v>
      </c>
      <c r="E9" s="244">
        <v>-0.97640870858208129</v>
      </c>
      <c r="F9" s="32">
        <v>45.058999999999997</v>
      </c>
      <c r="G9" s="32">
        <v>3.6819999999999999</v>
      </c>
      <c r="H9" s="32">
        <v>6.9349999999999996</v>
      </c>
      <c r="I9" s="32">
        <v>-0.78300000000000003</v>
      </c>
      <c r="J9" s="234">
        <v>1.0629999999999999</v>
      </c>
      <c r="K9" s="21">
        <v>-1.0629999999999999</v>
      </c>
      <c r="L9" s="21">
        <v>0</v>
      </c>
      <c r="M9" s="21">
        <v>0</v>
      </c>
      <c r="N9" s="72"/>
    </row>
    <row r="10" spans="1:14" s="14" customFormat="1" ht="19.5" customHeight="1">
      <c r="A10" s="12"/>
      <c r="B10" s="33" t="s">
        <v>61</v>
      </c>
      <c r="C10" s="243">
        <v>142.221</v>
      </c>
      <c r="D10" s="32">
        <v>158.84800000000001</v>
      </c>
      <c r="E10" s="244">
        <v>-0.10467239121676075</v>
      </c>
      <c r="F10" s="32">
        <v>158.84800000000001</v>
      </c>
      <c r="G10" s="32">
        <v>170.71199999999999</v>
      </c>
      <c r="H10" s="32">
        <v>160.089</v>
      </c>
      <c r="I10" s="32">
        <v>124.504</v>
      </c>
      <c r="J10" s="234">
        <v>142.221</v>
      </c>
      <c r="K10" s="21">
        <v>-142.221</v>
      </c>
      <c r="L10" s="21">
        <v>0</v>
      </c>
      <c r="M10" s="21">
        <v>0</v>
      </c>
      <c r="N10" s="72"/>
    </row>
    <row r="11" spans="1:14" s="14" customFormat="1" ht="19.5" customHeight="1">
      <c r="A11" s="12"/>
      <c r="B11" s="33" t="s">
        <v>62</v>
      </c>
      <c r="C11" s="243">
        <v>452.49</v>
      </c>
      <c r="D11" s="32">
        <v>266.733</v>
      </c>
      <c r="E11" s="244">
        <v>0.69641551664023571</v>
      </c>
      <c r="F11" s="32">
        <v>266.733</v>
      </c>
      <c r="G11" s="32">
        <v>332.19400000000002</v>
      </c>
      <c r="H11" s="32">
        <v>364.988</v>
      </c>
      <c r="I11" s="32">
        <v>273.959</v>
      </c>
      <c r="J11" s="234">
        <v>452.49</v>
      </c>
      <c r="K11" s="21">
        <v>-452.49</v>
      </c>
      <c r="L11" s="21">
        <v>0</v>
      </c>
      <c r="M11" s="21">
        <v>0</v>
      </c>
      <c r="N11" s="72"/>
    </row>
    <row r="12" spans="1:14" s="14" customFormat="1" ht="19.5" customHeight="1">
      <c r="A12" s="12"/>
      <c r="B12" s="33" t="s">
        <v>63</v>
      </c>
      <c r="C12" s="243">
        <v>24.029</v>
      </c>
      <c r="D12" s="32">
        <v>22.771000000000001</v>
      </c>
      <c r="E12" s="244">
        <v>5.5245707259233168E-2</v>
      </c>
      <c r="F12" s="32">
        <v>22.771000000000001</v>
      </c>
      <c r="G12" s="32">
        <v>3.774</v>
      </c>
      <c r="H12" s="32">
        <v>-26.105</v>
      </c>
      <c r="I12" s="32">
        <v>26.765999999999998</v>
      </c>
      <c r="J12" s="234">
        <v>24.029</v>
      </c>
      <c r="K12" s="21">
        <v>-24.029</v>
      </c>
      <c r="L12" s="21">
        <v>0</v>
      </c>
      <c r="M12" s="21">
        <v>0</v>
      </c>
      <c r="N12" s="72"/>
    </row>
    <row r="13" spans="1:14" s="24" customFormat="1" ht="19.5" customHeight="1">
      <c r="A13" s="22"/>
      <c r="B13" s="34" t="s">
        <v>64</v>
      </c>
      <c r="C13" s="245">
        <v>1147.8209999999999</v>
      </c>
      <c r="D13" s="27">
        <v>1079.4970000000001</v>
      </c>
      <c r="E13" s="246">
        <v>6.329244083123875E-2</v>
      </c>
      <c r="F13" s="27">
        <v>1079.4970000000001</v>
      </c>
      <c r="G13" s="27">
        <v>1133.02</v>
      </c>
      <c r="H13" s="27">
        <v>1063.0830000000001</v>
      </c>
      <c r="I13" s="27">
        <v>971.26400000000001</v>
      </c>
      <c r="J13" s="250">
        <v>1147.8209999999999</v>
      </c>
      <c r="K13" s="23">
        <v>-1147.8209999999999</v>
      </c>
      <c r="L13" s="23">
        <v>0</v>
      </c>
      <c r="M13" s="23">
        <v>0</v>
      </c>
      <c r="N13" s="13"/>
    </row>
    <row r="14" spans="1:14" s="14" customFormat="1" ht="19.5" customHeight="1">
      <c r="A14" s="12"/>
      <c r="B14" s="33" t="s">
        <v>65</v>
      </c>
      <c r="C14" s="243">
        <v>-158.613</v>
      </c>
      <c r="D14" s="32">
        <v>-158.86699999999999</v>
      </c>
      <c r="E14" s="244">
        <v>-1.5988216558504575E-3</v>
      </c>
      <c r="F14" s="32">
        <v>-158.86699999999999</v>
      </c>
      <c r="G14" s="32">
        <v>-165.142</v>
      </c>
      <c r="H14" s="32">
        <v>-165.78399999999999</v>
      </c>
      <c r="I14" s="32">
        <v>-157.066</v>
      </c>
      <c r="J14" s="234">
        <v>-158.613</v>
      </c>
      <c r="K14" s="21">
        <v>158.613</v>
      </c>
      <c r="L14" s="21">
        <v>0</v>
      </c>
      <c r="M14" s="21">
        <v>0</v>
      </c>
      <c r="N14" s="72"/>
    </row>
    <row r="15" spans="1:14" s="14" customFormat="1" ht="19.5" customHeight="1">
      <c r="A15" s="12"/>
      <c r="B15" s="33" t="s">
        <v>66</v>
      </c>
      <c r="C15" s="243">
        <v>-270.654</v>
      </c>
      <c r="D15" s="32">
        <v>-264.65899999999999</v>
      </c>
      <c r="E15" s="244">
        <v>2.2651789661413346E-2</v>
      </c>
      <c r="F15" s="32">
        <v>-264.65899999999999</v>
      </c>
      <c r="G15" s="32">
        <v>-273.39499999999998</v>
      </c>
      <c r="H15" s="32">
        <v>-269.02</v>
      </c>
      <c r="I15" s="32">
        <v>-270.84399999999999</v>
      </c>
      <c r="J15" s="234">
        <v>-270.654</v>
      </c>
      <c r="K15" s="21">
        <v>270.654</v>
      </c>
      <c r="L15" s="21">
        <v>0</v>
      </c>
      <c r="M15" s="21">
        <v>0</v>
      </c>
      <c r="N15" s="72"/>
    </row>
    <row r="16" spans="1:14" s="14" customFormat="1" ht="19.5" customHeight="1">
      <c r="A16" s="12"/>
      <c r="B16" s="33" t="s">
        <v>67</v>
      </c>
      <c r="C16" s="243">
        <v>0.40600000000000003</v>
      </c>
      <c r="D16" s="32">
        <v>0.39</v>
      </c>
      <c r="E16" s="244">
        <v>4.1025641025641102E-2</v>
      </c>
      <c r="F16" s="32">
        <v>0.39</v>
      </c>
      <c r="G16" s="32">
        <v>0.39900000000000002</v>
      </c>
      <c r="H16" s="32">
        <v>0.41099999999999998</v>
      </c>
      <c r="I16" s="32">
        <v>2.1709999999999998</v>
      </c>
      <c r="J16" s="234">
        <v>0.40600000000000003</v>
      </c>
      <c r="K16" s="21">
        <v>-0.40600000000000003</v>
      </c>
      <c r="L16" s="21">
        <v>0</v>
      </c>
      <c r="M16" s="21">
        <v>0</v>
      </c>
      <c r="N16" s="72"/>
    </row>
    <row r="17" spans="1:14" s="14" customFormat="1" ht="19.5" customHeight="1">
      <c r="A17" s="12"/>
      <c r="B17" s="33" t="s">
        <v>68</v>
      </c>
      <c r="C17" s="243">
        <v>-0.67600000000000005</v>
      </c>
      <c r="D17" s="32">
        <v>-0.755</v>
      </c>
      <c r="E17" s="244">
        <v>-0.10463576158940391</v>
      </c>
      <c r="F17" s="32">
        <v>-0.755</v>
      </c>
      <c r="G17" s="32">
        <v>-0.77</v>
      </c>
      <c r="H17" s="32">
        <v>-0.90400000000000003</v>
      </c>
      <c r="I17" s="32">
        <v>-0.64100000000000001</v>
      </c>
      <c r="J17" s="234">
        <v>-0.67600000000000005</v>
      </c>
      <c r="K17" s="21">
        <v>0.67600000000000005</v>
      </c>
      <c r="L17" s="21">
        <v>0</v>
      </c>
      <c r="M17" s="21">
        <v>0</v>
      </c>
      <c r="N17" s="72"/>
    </row>
    <row r="18" spans="1:14" s="24" customFormat="1" ht="19.5" customHeight="1">
      <c r="A18" s="22"/>
      <c r="B18" s="20" t="s">
        <v>69</v>
      </c>
      <c r="C18" s="245">
        <v>-429.53699999999998</v>
      </c>
      <c r="D18" s="27">
        <v>-423.89100000000002</v>
      </c>
      <c r="E18" s="246">
        <v>1.3319461842784985E-2</v>
      </c>
      <c r="F18" s="27">
        <v>-423.89100000000002</v>
      </c>
      <c r="G18" s="27">
        <v>-438.90800000000002</v>
      </c>
      <c r="H18" s="27">
        <v>-435.29700000000003</v>
      </c>
      <c r="I18" s="27">
        <v>-426.38</v>
      </c>
      <c r="J18" s="250">
        <v>-429.53699999999998</v>
      </c>
      <c r="K18" s="23">
        <v>429.53699999999998</v>
      </c>
      <c r="L18" s="23">
        <v>0</v>
      </c>
      <c r="M18" s="23">
        <v>0</v>
      </c>
      <c r="N18" s="13"/>
    </row>
    <row r="19" spans="1:14" s="24" customFormat="1" ht="19.5" customHeight="1">
      <c r="A19" s="22"/>
      <c r="B19" s="20" t="s">
        <v>70</v>
      </c>
      <c r="C19" s="245">
        <v>718.28399999999999</v>
      </c>
      <c r="D19" s="27">
        <v>655.60599999999999</v>
      </c>
      <c r="E19" s="246">
        <v>9.5603151893057792E-2</v>
      </c>
      <c r="F19" s="27">
        <v>655.60599999999999</v>
      </c>
      <c r="G19" s="27">
        <v>694.11199999999997</v>
      </c>
      <c r="H19" s="27">
        <v>627.78599999999994</v>
      </c>
      <c r="I19" s="27">
        <v>544.88400000000001</v>
      </c>
      <c r="J19" s="250">
        <v>718.28399999999999</v>
      </c>
      <c r="K19" s="23">
        <v>-718.28399999999999</v>
      </c>
      <c r="L19" s="23">
        <v>0</v>
      </c>
      <c r="M19" s="23">
        <v>0</v>
      </c>
      <c r="N19" s="13"/>
    </row>
    <row r="20" spans="1:14" s="14" customFormat="1" ht="19.5" customHeight="1">
      <c r="A20" s="12"/>
      <c r="B20" s="56" t="s">
        <v>71</v>
      </c>
      <c r="C20" s="243">
        <v>-72.296000000000006</v>
      </c>
      <c r="D20" s="32">
        <v>-62.008000000000003</v>
      </c>
      <c r="E20" s="244">
        <v>0.16591407560314808</v>
      </c>
      <c r="F20" s="32">
        <v>-62.008000000000003</v>
      </c>
      <c r="G20" s="32">
        <v>-67.253</v>
      </c>
      <c r="H20" s="32">
        <v>-28.888999999999999</v>
      </c>
      <c r="I20" s="32">
        <v>-407.73099999999999</v>
      </c>
      <c r="J20" s="234">
        <v>-72.296000000000006</v>
      </c>
      <c r="K20" s="21">
        <v>72.296000000000006</v>
      </c>
      <c r="L20" s="21">
        <v>0</v>
      </c>
      <c r="M20" s="21">
        <v>0</v>
      </c>
      <c r="N20" s="72"/>
    </row>
    <row r="21" spans="1:14" s="24" customFormat="1" ht="19.5" customHeight="1">
      <c r="A21" s="22"/>
      <c r="B21" s="20" t="s">
        <v>72</v>
      </c>
      <c r="C21" s="245">
        <v>645.98800000000006</v>
      </c>
      <c r="D21" s="27">
        <v>593.59799999999996</v>
      </c>
      <c r="E21" s="246">
        <v>8.8258383619891134E-2</v>
      </c>
      <c r="F21" s="27">
        <v>593.59799999999996</v>
      </c>
      <c r="G21" s="27">
        <v>626.85900000000004</v>
      </c>
      <c r="H21" s="27">
        <v>598.89700000000005</v>
      </c>
      <c r="I21" s="27">
        <v>137.15299999999999</v>
      </c>
      <c r="J21" s="250">
        <v>645.98800000000006</v>
      </c>
      <c r="K21" s="23">
        <v>-645.98800000000006</v>
      </c>
      <c r="L21" s="23">
        <v>0</v>
      </c>
      <c r="M21" s="23">
        <v>0</v>
      </c>
      <c r="N21" s="13"/>
    </row>
    <row r="22" spans="1:14" s="14" customFormat="1" ht="19.5" customHeight="1">
      <c r="A22" s="12"/>
      <c r="B22" s="33" t="s">
        <v>180</v>
      </c>
      <c r="C22" s="243">
        <v>-98.692999999999998</v>
      </c>
      <c r="D22" s="32">
        <v>-101.006</v>
      </c>
      <c r="E22" s="244">
        <v>-2.2899629724966841E-2</v>
      </c>
      <c r="F22" s="32">
        <v>-101.006</v>
      </c>
      <c r="G22" s="32">
        <v>-20.332999999999998</v>
      </c>
      <c r="H22" s="32">
        <v>-18.297000000000001</v>
      </c>
      <c r="I22" s="32">
        <v>-250.691</v>
      </c>
      <c r="J22" s="234">
        <v>-98.692999999999998</v>
      </c>
      <c r="K22" s="21">
        <v>98.692999999999998</v>
      </c>
      <c r="L22" s="21">
        <v>0</v>
      </c>
      <c r="M22" s="21">
        <v>0</v>
      </c>
      <c r="N22" s="72"/>
    </row>
    <row r="23" spans="1:14" s="14" customFormat="1" ht="19.5" customHeight="1">
      <c r="A23" s="12"/>
      <c r="B23" s="35" t="s">
        <v>181</v>
      </c>
      <c r="C23" s="243">
        <v>-100.512</v>
      </c>
      <c r="D23" s="32">
        <v>-92.536000000000001</v>
      </c>
      <c r="E23" s="244">
        <v>8.6193481455865806E-2</v>
      </c>
      <c r="F23" s="32">
        <v>-92.536000000000001</v>
      </c>
      <c r="G23" s="32">
        <v>-11.795</v>
      </c>
      <c r="H23" s="32">
        <v>-10.708</v>
      </c>
      <c r="I23" s="32">
        <v>-2.887</v>
      </c>
      <c r="J23" s="234">
        <v>-100.512</v>
      </c>
      <c r="K23" s="21">
        <v>100.512</v>
      </c>
      <c r="L23" s="21">
        <v>0</v>
      </c>
      <c r="M23" s="21">
        <v>0</v>
      </c>
      <c r="N23" s="72"/>
    </row>
    <row r="24" spans="1:14" s="14" customFormat="1" ht="19.5" customHeight="1">
      <c r="A24" s="12"/>
      <c r="B24" s="33" t="s">
        <v>74</v>
      </c>
      <c r="C24" s="243">
        <v>-0.63500000000000001</v>
      </c>
      <c r="D24" s="32">
        <v>-1.8280000000000001</v>
      </c>
      <c r="E24" s="244">
        <v>-0.65262582056892782</v>
      </c>
      <c r="F24" s="32">
        <v>-1.8280000000000001</v>
      </c>
      <c r="G24" s="32">
        <v>-10.003</v>
      </c>
      <c r="H24" s="32">
        <v>0.64200000000000002</v>
      </c>
      <c r="I24" s="32">
        <v>-103.092</v>
      </c>
      <c r="J24" s="234">
        <v>-0.63500000000000001</v>
      </c>
      <c r="K24" s="21">
        <v>0.63500000000000001</v>
      </c>
      <c r="L24" s="21">
        <v>0</v>
      </c>
      <c r="M24" s="21">
        <v>0</v>
      </c>
      <c r="N24" s="72"/>
    </row>
    <row r="25" spans="1:14" s="24" customFormat="1" ht="19.5" customHeight="1">
      <c r="A25" s="12"/>
      <c r="B25" s="33" t="s">
        <v>75</v>
      </c>
      <c r="C25" s="243">
        <v>-10.836</v>
      </c>
      <c r="D25" s="32">
        <v>-40.676000000000002</v>
      </c>
      <c r="E25" s="244">
        <v>-0.7336021241026649</v>
      </c>
      <c r="F25" s="32">
        <v>-40.676000000000002</v>
      </c>
      <c r="G25" s="32">
        <v>-16.184999999999999</v>
      </c>
      <c r="H25" s="32">
        <v>-8.1850000000000005</v>
      </c>
      <c r="I25" s="32">
        <v>-32.173000000000002</v>
      </c>
      <c r="J25" s="234">
        <v>-10.836</v>
      </c>
      <c r="K25" s="21">
        <v>10.836</v>
      </c>
      <c r="L25" s="21">
        <v>0</v>
      </c>
      <c r="M25" s="21">
        <v>0</v>
      </c>
      <c r="N25" s="13"/>
    </row>
    <row r="26" spans="1:14" s="24" customFormat="1" ht="19.5" customHeight="1">
      <c r="A26" s="25"/>
      <c r="B26" s="20" t="s">
        <v>76</v>
      </c>
      <c r="C26" s="245">
        <v>535.82399999999996</v>
      </c>
      <c r="D26" s="27">
        <v>450.08800000000002</v>
      </c>
      <c r="E26" s="246">
        <v>0.19048719361547062</v>
      </c>
      <c r="F26" s="27">
        <v>450.08800000000002</v>
      </c>
      <c r="G26" s="27">
        <v>580.33799999999997</v>
      </c>
      <c r="H26" s="27">
        <v>573.05700000000002</v>
      </c>
      <c r="I26" s="27">
        <v>-248.803</v>
      </c>
      <c r="J26" s="250">
        <v>535.82399999999996</v>
      </c>
      <c r="K26" s="23">
        <v>-535.82399999999996</v>
      </c>
      <c r="L26" s="23">
        <v>0</v>
      </c>
      <c r="M26" s="23">
        <v>0</v>
      </c>
      <c r="N26" s="13"/>
    </row>
    <row r="27" spans="1:14" ht="19.5" customHeight="1">
      <c r="A27" s="25"/>
      <c r="B27" s="20" t="s">
        <v>170</v>
      </c>
      <c r="C27" s="247">
        <v>363.762</v>
      </c>
      <c r="D27" s="248">
        <v>306.28300000000002</v>
      </c>
      <c r="E27" s="249">
        <v>0.18766630861001099</v>
      </c>
      <c r="F27" s="27">
        <v>306.28300000000002</v>
      </c>
      <c r="G27" s="27">
        <v>380.32499999999999</v>
      </c>
      <c r="H27" s="27">
        <v>376.79399999999998</v>
      </c>
      <c r="I27" s="27">
        <v>124.81</v>
      </c>
      <c r="J27" s="251">
        <v>363.762</v>
      </c>
      <c r="K27" s="23">
        <v>-363.762</v>
      </c>
      <c r="L27" s="23">
        <v>0</v>
      </c>
      <c r="M27" s="23">
        <v>0</v>
      </c>
      <c r="N27" s="74"/>
    </row>
    <row r="28" spans="1:14" ht="6.75" customHeight="1">
      <c r="A28" s="22"/>
      <c r="B28" s="20"/>
      <c r="C28" s="27"/>
      <c r="D28" s="27"/>
      <c r="E28" s="39"/>
      <c r="F28" s="27"/>
      <c r="G28" s="27"/>
      <c r="H28" s="27"/>
      <c r="I28" s="27"/>
      <c r="J28" s="32"/>
      <c r="K28" s="21"/>
      <c r="L28" s="21"/>
      <c r="M28" s="21"/>
      <c r="N28" s="74"/>
    </row>
    <row r="29" spans="1:14" ht="19.5" customHeight="1">
      <c r="A29" s="7"/>
      <c r="B29" s="57"/>
      <c r="C29" s="58"/>
      <c r="D29" s="58"/>
      <c r="E29" s="28"/>
      <c r="F29" s="58"/>
      <c r="G29" s="58"/>
      <c r="H29" s="58"/>
      <c r="I29" s="58"/>
      <c r="J29" s="27"/>
      <c r="K29" s="23"/>
      <c r="L29" s="23"/>
      <c r="M29" s="23"/>
      <c r="N29" s="74"/>
    </row>
    <row r="30" spans="1:14" ht="19.5" customHeight="1">
      <c r="A30" s="223" t="s">
        <v>90</v>
      </c>
      <c r="B30" s="224"/>
      <c r="C30" s="58"/>
      <c r="D30" s="58"/>
      <c r="E30" s="28"/>
      <c r="F30" s="58"/>
      <c r="G30" s="58"/>
      <c r="H30" s="58"/>
      <c r="I30" s="58"/>
      <c r="J30" s="32"/>
      <c r="K30" s="21"/>
      <c r="L30" s="21"/>
      <c r="M30" s="21"/>
      <c r="N30" s="74"/>
    </row>
    <row r="31" spans="1:14" ht="19.5" customHeight="1">
      <c r="A31" s="42"/>
      <c r="B31" s="20" t="s">
        <v>84</v>
      </c>
      <c r="C31" s="77">
        <v>0.37421949938187227</v>
      </c>
      <c r="D31" s="77">
        <v>0.39267455120301398</v>
      </c>
      <c r="E31" s="78">
        <v>-1.845505182114171</v>
      </c>
      <c r="F31" s="77">
        <v>0.39267455120301398</v>
      </c>
      <c r="G31" s="77">
        <v>0.38737886356816298</v>
      </c>
      <c r="H31" s="77">
        <v>0.40946661737606566</v>
      </c>
      <c r="I31" s="77">
        <v>0.43899495914602005</v>
      </c>
      <c r="J31" s="77">
        <v>0.37421949938187227</v>
      </c>
      <c r="K31" s="376">
        <v>0.37421949938187227</v>
      </c>
      <c r="L31" s="376" t="e">
        <v>#DIV/0!</v>
      </c>
      <c r="M31" s="376" t="e">
        <v>#DIV/0!</v>
      </c>
      <c r="N31" s="7"/>
    </row>
    <row r="32" spans="1:14" ht="19.5" customHeight="1">
      <c r="A32" s="42"/>
      <c r="B32" s="20" t="s">
        <v>85</v>
      </c>
      <c r="C32" s="49">
        <v>26.643699730670914</v>
      </c>
      <c r="D32" s="49">
        <v>24.249825410339781</v>
      </c>
      <c r="E32" s="59">
        <v>2.3938743203311326</v>
      </c>
      <c r="F32" s="49">
        <v>24.249825410339781</v>
      </c>
      <c r="G32" s="49">
        <v>24.874238823298676</v>
      </c>
      <c r="H32" s="49">
        <v>10.885781584841249</v>
      </c>
      <c r="I32" s="49">
        <v>156.6383479156969</v>
      </c>
      <c r="J32" s="49">
        <v>26.643699730670914</v>
      </c>
      <c r="K32" s="50">
        <v>-52.146927263895805</v>
      </c>
      <c r="L32" s="50">
        <v>0</v>
      </c>
      <c r="M32" s="50">
        <v>0</v>
      </c>
      <c r="N32" s="7"/>
    </row>
    <row r="33" spans="1:14" ht="19.5" customHeight="1">
      <c r="A33" s="223" t="s">
        <v>91</v>
      </c>
      <c r="B33" s="224"/>
      <c r="C33" s="51"/>
      <c r="D33" s="51"/>
      <c r="E33" s="51"/>
      <c r="F33" s="52"/>
      <c r="G33" s="52"/>
      <c r="H33" s="52"/>
      <c r="I33" s="52"/>
      <c r="J33" s="32"/>
      <c r="K33" s="21"/>
      <c r="L33" s="21"/>
      <c r="M33" s="21"/>
      <c r="N33" s="7"/>
    </row>
    <row r="34" spans="1:14" ht="19.5" customHeight="1">
      <c r="A34" s="53"/>
      <c r="B34" s="20" t="s">
        <v>253</v>
      </c>
      <c r="C34" s="27">
        <v>73882.073000000004</v>
      </c>
      <c r="D34" s="27">
        <v>67755.203999999998</v>
      </c>
      <c r="E34" s="39">
        <v>9.0426544948488452E-2</v>
      </c>
      <c r="F34" s="27">
        <v>67755.203999999998</v>
      </c>
      <c r="G34" s="27">
        <v>73035.369000000006</v>
      </c>
      <c r="H34" s="27">
        <v>72023.740999999995</v>
      </c>
      <c r="I34" s="27">
        <v>75469.899999999994</v>
      </c>
      <c r="J34" s="27">
        <v>73882.073000000004</v>
      </c>
      <c r="K34" s="23">
        <v>0</v>
      </c>
      <c r="L34" s="23">
        <v>0</v>
      </c>
      <c r="M34" s="23">
        <v>0</v>
      </c>
      <c r="N34" s="7"/>
    </row>
    <row r="35" spans="1:14" ht="19.5" customHeight="1">
      <c r="A35" s="53"/>
      <c r="B35" s="34" t="s">
        <v>254</v>
      </c>
      <c r="C35" s="27">
        <v>45210.970999999998</v>
      </c>
      <c r="D35" s="27">
        <v>46073.983</v>
      </c>
      <c r="E35" s="39">
        <v>-1.8731004871013646E-2</v>
      </c>
      <c r="F35" s="27">
        <v>46073.983</v>
      </c>
      <c r="G35" s="27">
        <v>43616.483</v>
      </c>
      <c r="H35" s="27">
        <v>44631.285000000003</v>
      </c>
      <c r="I35" s="27">
        <v>45770.42</v>
      </c>
      <c r="J35" s="27">
        <v>45210.970999999998</v>
      </c>
      <c r="K35" s="23">
        <v>0</v>
      </c>
      <c r="L35" s="23">
        <v>0</v>
      </c>
      <c r="M35" s="23">
        <v>0</v>
      </c>
      <c r="N35" s="7"/>
    </row>
    <row r="36" spans="1:14" ht="19.5" customHeight="1">
      <c r="A36" s="42"/>
      <c r="B36" s="20" t="s">
        <v>158</v>
      </c>
      <c r="C36" s="27">
        <v>71730.3465</v>
      </c>
      <c r="D36" s="27">
        <v>72729.626000000004</v>
      </c>
      <c r="E36" s="39">
        <v>-1.3739648544322303E-2</v>
      </c>
      <c r="F36" s="27">
        <v>72729.626000000004</v>
      </c>
      <c r="G36" s="27">
        <v>79603.819000000003</v>
      </c>
      <c r="H36" s="27">
        <v>74186.579500000007</v>
      </c>
      <c r="I36" s="27">
        <v>74977.316500000001</v>
      </c>
      <c r="J36" s="27">
        <v>71730.3465</v>
      </c>
      <c r="K36" s="23">
        <v>0</v>
      </c>
      <c r="L36" s="23">
        <v>0</v>
      </c>
      <c r="M36" s="23">
        <v>0</v>
      </c>
      <c r="N36" s="7"/>
    </row>
    <row r="37" spans="1:14" ht="19.5" customHeight="1">
      <c r="A37" s="223" t="s">
        <v>7</v>
      </c>
      <c r="B37" s="224"/>
      <c r="C37" s="27"/>
      <c r="D37" s="27"/>
      <c r="E37" s="60"/>
      <c r="F37" s="27"/>
      <c r="G37" s="27"/>
      <c r="H37" s="27"/>
      <c r="I37" s="27"/>
      <c r="J37" s="27"/>
      <c r="K37" s="23"/>
      <c r="L37" s="23"/>
      <c r="M37" s="23"/>
      <c r="N37" s="7"/>
    </row>
    <row r="38" spans="1:14" ht="19.5" customHeight="1">
      <c r="A38" s="7"/>
      <c r="B38" s="34" t="s">
        <v>88</v>
      </c>
      <c r="C38" s="27">
        <v>3411.4390000009998</v>
      </c>
      <c r="D38" s="27">
        <v>3568.4079999989999</v>
      </c>
      <c r="E38" s="39">
        <v>-4.398852373328499E-2</v>
      </c>
      <c r="F38" s="27">
        <v>3568.4079999989999</v>
      </c>
      <c r="G38" s="27">
        <v>3512.6070000019999</v>
      </c>
      <c r="H38" s="27">
        <v>3498.0499999990002</v>
      </c>
      <c r="I38" s="27">
        <v>3445.5909999999999</v>
      </c>
      <c r="J38" s="27">
        <v>3411.4390000009998</v>
      </c>
      <c r="K38" s="23">
        <v>0</v>
      </c>
      <c r="L38" s="23">
        <v>0</v>
      </c>
      <c r="M38" s="23">
        <v>0</v>
      </c>
      <c r="N38" s="7"/>
    </row>
    <row r="39" spans="1:14" ht="19.5" customHeight="1" outlineLevel="1">
      <c r="A39" s="7"/>
      <c r="B39" s="34" t="s">
        <v>247</v>
      </c>
      <c r="C39" s="77">
        <v>0.15412998359811625</v>
      </c>
      <c r="D39" s="446">
        <v>0.13996829126602775</v>
      </c>
      <c r="E39" s="447">
        <v>1.41616923320885</v>
      </c>
      <c r="F39" s="446">
        <v>0.13996829126602775</v>
      </c>
      <c r="G39" s="446">
        <v>0.16419259386856128</v>
      </c>
      <c r="H39" s="446">
        <v>0.1574586677667984</v>
      </c>
      <c r="I39" s="446">
        <v>4.5330499692818355E-2</v>
      </c>
      <c r="J39" s="446">
        <v>0.15412998359811625</v>
      </c>
      <c r="K39" s="448">
        <v>0</v>
      </c>
      <c r="L39" s="448">
        <v>0</v>
      </c>
      <c r="M39" s="448">
        <v>0</v>
      </c>
    </row>
    <row r="40" spans="1:14" ht="12.75" customHeight="1">
      <c r="A40" s="7"/>
      <c r="B40" s="556" t="s">
        <v>313</v>
      </c>
      <c r="C40" s="556"/>
      <c r="D40" s="556"/>
      <c r="E40" s="556"/>
      <c r="F40" s="556"/>
      <c r="G40" s="556"/>
      <c r="H40" s="556"/>
      <c r="I40" s="556"/>
      <c r="J40" s="556"/>
      <c r="K40" s="556"/>
      <c r="L40" s="556"/>
      <c r="M40" s="556"/>
      <c r="N40" s="7"/>
    </row>
    <row r="41" spans="1:14" ht="12.75" customHeight="1">
      <c r="A41" s="7"/>
      <c r="B41" s="7"/>
      <c r="C41" s="27"/>
      <c r="D41" s="27"/>
      <c r="E41" s="28"/>
      <c r="F41" s="7"/>
      <c r="G41" s="7"/>
      <c r="H41" s="7"/>
      <c r="I41" s="7"/>
      <c r="J41" s="7"/>
      <c r="K41" s="44"/>
      <c r="L41" s="44"/>
      <c r="M41" s="44"/>
      <c r="N41" s="7"/>
    </row>
    <row r="42" spans="1:14" ht="12.75" customHeight="1">
      <c r="C42" s="27"/>
      <c r="D42" s="27"/>
      <c r="G42" s="27"/>
      <c r="H42" s="27"/>
      <c r="I42" s="27"/>
      <c r="J42" s="27"/>
      <c r="K42" s="23"/>
      <c r="L42" s="23"/>
      <c r="M42" s="23"/>
    </row>
    <row r="43" spans="1:14" ht="12.75" customHeight="1">
      <c r="C43" s="27"/>
      <c r="D43" s="27"/>
      <c r="G43" s="27"/>
      <c r="H43" s="27"/>
      <c r="I43" s="27"/>
      <c r="J43" s="27"/>
      <c r="K43" s="23"/>
      <c r="L43" s="23"/>
      <c r="M43" s="23"/>
    </row>
    <row r="44" spans="1:14" ht="12.75" customHeight="1">
      <c r="C44" s="27"/>
      <c r="D44" s="27"/>
      <c r="G44" s="27"/>
      <c r="H44" s="27"/>
      <c r="I44" s="27"/>
      <c r="J44" s="27"/>
      <c r="K44" s="23"/>
      <c r="L44" s="23"/>
      <c r="M44" s="23"/>
    </row>
  </sheetData>
  <mergeCells count="2">
    <mergeCell ref="A2:M2"/>
    <mergeCell ref="B40:M40"/>
  </mergeCells>
  <printOptions horizontalCentered="1" verticalCentered="1"/>
  <pageMargins left="0" right="0" top="0" bottom="0" header="0" footer="0"/>
  <pageSetup paperSize="9" scale="7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R57"/>
  <sheetViews>
    <sheetView showGridLines="0" zoomScale="70" zoomScaleNormal="70" workbookViewId="0"/>
  </sheetViews>
  <sheetFormatPr defaultRowHeight="12.75" outlineLevelCol="1"/>
  <cols>
    <col min="1" max="1" width="1" style="9" customWidth="1"/>
    <col min="2" max="2" width="45.28515625" style="9" customWidth="1"/>
    <col min="3" max="7" width="11.42578125" style="9" customWidth="1"/>
    <col min="8" max="9" width="11.42578125" style="9" hidden="1" customWidth="1" outlineLevel="1"/>
    <col min="10" max="10" width="11.42578125" style="209" hidden="1" customWidth="1" outlineLevel="1"/>
    <col min="11" max="11" width="3" style="9" customWidth="1" collapsed="1"/>
    <col min="12" max="16384" width="9.140625" style="9"/>
  </cols>
  <sheetData>
    <row r="1" spans="1:18" ht="15" customHeight="1">
      <c r="A1" s="7"/>
      <c r="B1" s="8"/>
      <c r="C1" s="7"/>
      <c r="D1" s="7"/>
      <c r="E1" s="7"/>
      <c r="F1" s="7"/>
      <c r="G1" s="7"/>
      <c r="H1" s="7"/>
      <c r="I1" s="7"/>
      <c r="J1" s="160"/>
      <c r="K1" s="7"/>
    </row>
    <row r="2" spans="1:18" ht="30.75" customHeight="1">
      <c r="A2" s="549" t="s">
        <v>217</v>
      </c>
      <c r="B2" s="549"/>
      <c r="C2" s="549"/>
      <c r="D2" s="549"/>
      <c r="E2" s="549"/>
      <c r="F2" s="549"/>
      <c r="G2" s="549"/>
      <c r="H2" s="549"/>
      <c r="I2" s="549"/>
      <c r="J2" s="549"/>
      <c r="K2" s="7"/>
    </row>
    <row r="3" spans="1:18" ht="14.25" customHeight="1">
      <c r="A3" s="7"/>
      <c r="B3" s="11"/>
      <c r="C3" s="7"/>
      <c r="D3" s="7"/>
      <c r="E3" s="7"/>
      <c r="F3" s="7"/>
      <c r="G3" s="7"/>
      <c r="H3" s="7"/>
      <c r="I3" s="7"/>
      <c r="J3" s="160"/>
      <c r="K3" s="7"/>
    </row>
    <row r="4" spans="1:18" s="14" customFormat="1" ht="15" customHeight="1">
      <c r="A4" s="12"/>
      <c r="B4" s="12"/>
      <c r="C4" s="13" t="s">
        <v>44</v>
      </c>
      <c r="D4" s="13" t="s">
        <v>56</v>
      </c>
      <c r="E4" s="13" t="s">
        <v>57</v>
      </c>
      <c r="F4" s="13" t="s">
        <v>58</v>
      </c>
      <c r="G4" s="13" t="s">
        <v>44</v>
      </c>
      <c r="H4" s="38" t="s">
        <v>56</v>
      </c>
      <c r="I4" s="38" t="s">
        <v>57</v>
      </c>
      <c r="J4" s="40" t="s">
        <v>58</v>
      </c>
      <c r="K4" s="69"/>
    </row>
    <row r="5" spans="1:18" s="14" customFormat="1" ht="15" customHeight="1">
      <c r="A5" s="12"/>
      <c r="B5" s="95" t="s">
        <v>5</v>
      </c>
      <c r="C5" s="13">
        <v>2016</v>
      </c>
      <c r="D5" s="13">
        <v>2016</v>
      </c>
      <c r="E5" s="13">
        <v>2016</v>
      </c>
      <c r="F5" s="13">
        <v>2016</v>
      </c>
      <c r="G5" s="13">
        <v>2017</v>
      </c>
      <c r="H5" s="38">
        <v>2017</v>
      </c>
      <c r="I5" s="38">
        <v>2017</v>
      </c>
      <c r="J5" s="40">
        <v>2017</v>
      </c>
      <c r="K5" s="69"/>
    </row>
    <row r="6" spans="1:18" s="14" customFormat="1" ht="6" customHeight="1">
      <c r="A6" s="319"/>
      <c r="B6" s="320"/>
      <c r="C6" s="324"/>
      <c r="D6" s="324"/>
      <c r="E6" s="324"/>
      <c r="F6" s="324"/>
      <c r="G6" s="324"/>
      <c r="H6" s="440"/>
      <c r="I6" s="440"/>
      <c r="J6" s="375"/>
      <c r="K6" s="71"/>
    </row>
    <row r="7" spans="1:18" s="14" customFormat="1" ht="6" customHeight="1">
      <c r="A7" s="12"/>
      <c r="B7" s="69"/>
      <c r="C7" s="69"/>
      <c r="D7" s="69"/>
      <c r="E7" s="69"/>
      <c r="F7" s="69"/>
      <c r="G7" s="69"/>
      <c r="H7" s="44"/>
      <c r="I7" s="44"/>
      <c r="J7" s="381"/>
      <c r="K7" s="69"/>
    </row>
    <row r="8" spans="1:18" s="14" customFormat="1" ht="19.5" customHeight="1">
      <c r="A8" s="305" t="s">
        <v>40</v>
      </c>
      <c r="B8" s="223"/>
      <c r="C8" s="226">
        <v>1079.4970000000001</v>
      </c>
      <c r="D8" s="226">
        <v>1133.02</v>
      </c>
      <c r="E8" s="226">
        <v>1063.0830000000001</v>
      </c>
      <c r="F8" s="226">
        <v>971.26400000000001</v>
      </c>
      <c r="G8" s="226">
        <v>1147.8209999999999</v>
      </c>
      <c r="H8" s="386">
        <v>-1147.8209999999999</v>
      </c>
      <c r="I8" s="386">
        <v>0</v>
      </c>
      <c r="J8" s="520">
        <v>0</v>
      </c>
      <c r="K8" s="72"/>
      <c r="L8" s="96"/>
      <c r="M8" s="96"/>
      <c r="N8" s="96"/>
      <c r="O8" s="96"/>
      <c r="P8" s="96"/>
      <c r="Q8" s="96"/>
      <c r="R8" s="96"/>
    </row>
    <row r="9" spans="1:18" s="14" customFormat="1" ht="19.5" customHeight="1">
      <c r="A9" s="20"/>
      <c r="B9" s="20" t="s">
        <v>12</v>
      </c>
      <c r="C9" s="27">
        <v>394.22699999999998</v>
      </c>
      <c r="D9" s="27">
        <v>378.57499999999999</v>
      </c>
      <c r="E9" s="27">
        <v>330.34899999999999</v>
      </c>
      <c r="F9" s="27">
        <v>329.07799999999997</v>
      </c>
      <c r="G9" s="27">
        <v>366.69200000000001</v>
      </c>
      <c r="H9" s="23">
        <v>-366.69200000000001</v>
      </c>
      <c r="I9" s="23">
        <v>0</v>
      </c>
      <c r="J9" s="23">
        <v>0</v>
      </c>
      <c r="K9" s="72"/>
      <c r="L9" s="27"/>
      <c r="M9" s="27"/>
      <c r="N9" s="27"/>
      <c r="O9" s="27"/>
      <c r="P9" s="27"/>
      <c r="Q9" s="27"/>
      <c r="R9" s="27"/>
    </row>
    <row r="10" spans="1:18" s="14" customFormat="1" ht="19.5" customHeight="1">
      <c r="A10" s="20"/>
      <c r="B10" s="91" t="s">
        <v>36</v>
      </c>
      <c r="C10" s="32">
        <v>156.08799999999999</v>
      </c>
      <c r="D10" s="32">
        <v>115.59399999999999</v>
      </c>
      <c r="E10" s="32">
        <v>115.65300000000001</v>
      </c>
      <c r="F10" s="32">
        <v>129.327</v>
      </c>
      <c r="G10" s="32">
        <v>116.681</v>
      </c>
      <c r="H10" s="21">
        <v>-116.681</v>
      </c>
      <c r="I10" s="21">
        <v>0</v>
      </c>
      <c r="J10" s="21">
        <v>0</v>
      </c>
      <c r="K10" s="72"/>
      <c r="L10" s="27"/>
      <c r="M10" s="27"/>
      <c r="N10" s="27"/>
      <c r="O10" s="27"/>
      <c r="P10" s="27"/>
      <c r="Q10" s="27"/>
      <c r="R10" s="27"/>
    </row>
    <row r="11" spans="1:18" s="14" customFormat="1" ht="19.5" customHeight="1">
      <c r="A11" s="20"/>
      <c r="B11" s="91" t="s">
        <v>37</v>
      </c>
      <c r="C11" s="32">
        <v>203.26400000000001</v>
      </c>
      <c r="D11" s="32">
        <v>224.364</v>
      </c>
      <c r="E11" s="32">
        <v>175.053</v>
      </c>
      <c r="F11" s="32">
        <v>164.67099999999999</v>
      </c>
      <c r="G11" s="32">
        <v>213.024</v>
      </c>
      <c r="H11" s="21">
        <v>-213.024</v>
      </c>
      <c r="I11" s="21">
        <v>0</v>
      </c>
      <c r="J11" s="21">
        <v>0</v>
      </c>
      <c r="K11" s="72"/>
      <c r="L11" s="27"/>
      <c r="M11" s="27"/>
      <c r="N11" s="27"/>
      <c r="O11" s="27"/>
      <c r="P11" s="27"/>
      <c r="Q11" s="27"/>
      <c r="R11" s="27"/>
    </row>
    <row r="12" spans="1:18" s="14" customFormat="1" ht="19.5" customHeight="1">
      <c r="A12" s="20"/>
      <c r="B12" s="91" t="s">
        <v>38</v>
      </c>
      <c r="C12" s="32">
        <v>36.243000000000002</v>
      </c>
      <c r="D12" s="32">
        <v>39.508000000000003</v>
      </c>
      <c r="E12" s="32">
        <v>41.143999999999998</v>
      </c>
      <c r="F12" s="32">
        <v>39.481000000000002</v>
      </c>
      <c r="G12" s="32">
        <v>39.207999999999998</v>
      </c>
      <c r="H12" s="21">
        <v>-39.207999999999998</v>
      </c>
      <c r="I12" s="21">
        <v>0</v>
      </c>
      <c r="J12" s="21">
        <v>0</v>
      </c>
      <c r="K12" s="72"/>
      <c r="L12" s="32"/>
      <c r="M12" s="32"/>
      <c r="N12" s="32"/>
      <c r="O12" s="32"/>
      <c r="P12" s="32"/>
      <c r="Q12" s="32"/>
      <c r="R12" s="32"/>
    </row>
    <row r="13" spans="1:18" s="24" customFormat="1" ht="19.5" customHeight="1">
      <c r="A13" s="20"/>
      <c r="B13" s="20" t="s">
        <v>14</v>
      </c>
      <c r="C13" s="27">
        <v>593.84100000000001</v>
      </c>
      <c r="D13" s="27">
        <v>658.45799999999997</v>
      </c>
      <c r="E13" s="27">
        <v>623.24</v>
      </c>
      <c r="F13" s="27">
        <v>521.24699999999996</v>
      </c>
      <c r="G13" s="27">
        <v>665.41399999999999</v>
      </c>
      <c r="H13" s="23">
        <v>-665.41399999999999</v>
      </c>
      <c r="I13" s="23">
        <v>0</v>
      </c>
      <c r="J13" s="23">
        <v>0</v>
      </c>
      <c r="K13" s="13"/>
      <c r="L13" s="32"/>
      <c r="M13" s="32"/>
      <c r="N13" s="32"/>
      <c r="O13" s="32"/>
      <c r="P13" s="32"/>
      <c r="Q13" s="32"/>
      <c r="R13" s="32"/>
    </row>
    <row r="14" spans="1:18" s="14" customFormat="1" ht="19.5" customHeight="1">
      <c r="A14" s="20"/>
      <c r="B14" s="20" t="s">
        <v>13</v>
      </c>
      <c r="C14" s="27">
        <v>100.75</v>
      </c>
      <c r="D14" s="27">
        <v>107.313</v>
      </c>
      <c r="E14" s="27">
        <v>112.538</v>
      </c>
      <c r="F14" s="27">
        <v>125.423</v>
      </c>
      <c r="G14" s="27">
        <v>112.824</v>
      </c>
      <c r="H14" s="23">
        <v>-112.824</v>
      </c>
      <c r="I14" s="23">
        <v>0</v>
      </c>
      <c r="J14" s="23">
        <v>0</v>
      </c>
      <c r="K14" s="72"/>
      <c r="L14" s="32"/>
      <c r="M14" s="32"/>
      <c r="N14" s="32"/>
      <c r="O14" s="32"/>
      <c r="P14" s="32"/>
      <c r="Q14" s="32"/>
      <c r="R14" s="32"/>
    </row>
    <row r="15" spans="1:18" s="14" customFormat="1" ht="19.5" customHeight="1">
      <c r="A15" s="20"/>
      <c r="B15" s="20" t="s">
        <v>39</v>
      </c>
      <c r="C15" s="27">
        <v>-0.51100000000000001</v>
      </c>
      <c r="D15" s="27">
        <v>-3.2879999999999998</v>
      </c>
      <c r="E15" s="27">
        <v>-1.712</v>
      </c>
      <c r="F15" s="27">
        <v>0.252</v>
      </c>
      <c r="G15" s="27">
        <v>9.5760000000000005</v>
      </c>
      <c r="H15" s="23">
        <v>-9.5760000000000005</v>
      </c>
      <c r="I15" s="23">
        <v>0</v>
      </c>
      <c r="J15" s="23">
        <v>0</v>
      </c>
      <c r="K15" s="72"/>
    </row>
    <row r="16" spans="1:18" s="14" customFormat="1" ht="19.5" customHeight="1">
      <c r="A16" s="33"/>
      <c r="B16" s="20"/>
      <c r="C16" s="97"/>
      <c r="D16" s="97"/>
      <c r="E16" s="97"/>
      <c r="F16" s="97"/>
      <c r="G16" s="97"/>
      <c r="H16" s="75"/>
      <c r="I16" s="75"/>
      <c r="J16" s="75"/>
      <c r="K16" s="72"/>
      <c r="L16" s="96"/>
      <c r="M16" s="96"/>
      <c r="N16" s="96"/>
      <c r="O16" s="96"/>
      <c r="P16" s="96"/>
      <c r="Q16" s="96"/>
      <c r="R16" s="96"/>
    </row>
    <row r="17" spans="1:18" s="14" customFormat="1" ht="19.5" customHeight="1">
      <c r="A17" s="305" t="s">
        <v>41</v>
      </c>
      <c r="B17" s="223"/>
      <c r="C17" s="226">
        <v>-423.89100000000002</v>
      </c>
      <c r="D17" s="226">
        <v>-438.90800000000002</v>
      </c>
      <c r="E17" s="226">
        <v>-435.29700000000003</v>
      </c>
      <c r="F17" s="226">
        <v>-426.38</v>
      </c>
      <c r="G17" s="226">
        <v>-429.53699999999998</v>
      </c>
      <c r="H17" s="386">
        <v>429.53699999999998</v>
      </c>
      <c r="I17" s="386">
        <v>0</v>
      </c>
      <c r="J17" s="520">
        <v>0</v>
      </c>
      <c r="K17" s="72"/>
      <c r="L17" s="27"/>
      <c r="M17" s="27"/>
      <c r="N17" s="27"/>
      <c r="O17" s="27"/>
      <c r="P17" s="27"/>
      <c r="Q17" s="27"/>
      <c r="R17" s="27"/>
    </row>
    <row r="18" spans="1:18" s="14" customFormat="1" ht="19.5" customHeight="1">
      <c r="A18" s="20"/>
      <c r="B18" s="20" t="s">
        <v>12</v>
      </c>
      <c r="C18" s="27">
        <v>-136.42699999999999</v>
      </c>
      <c r="D18" s="98">
        <v>-144.40299999999999</v>
      </c>
      <c r="E18" s="27">
        <v>-135.60300000000001</v>
      </c>
      <c r="F18" s="27">
        <v>-136.012</v>
      </c>
      <c r="G18" s="27">
        <v>-138.14400000000001</v>
      </c>
      <c r="H18" s="23">
        <v>138.14400000000001</v>
      </c>
      <c r="I18" s="23">
        <v>0</v>
      </c>
      <c r="J18" s="23">
        <v>0</v>
      </c>
      <c r="K18" s="72"/>
      <c r="L18" s="27"/>
      <c r="M18" s="27"/>
      <c r="N18" s="27"/>
      <c r="O18" s="27"/>
      <c r="P18" s="27"/>
      <c r="Q18" s="27"/>
      <c r="R18" s="27"/>
    </row>
    <row r="19" spans="1:18" s="14" customFormat="1" ht="19.5" customHeight="1">
      <c r="A19" s="20"/>
      <c r="B19" s="91" t="s">
        <v>36</v>
      </c>
      <c r="C19" s="32">
        <v>-28.033999999999999</v>
      </c>
      <c r="D19" s="99">
        <v>-30.707000000000001</v>
      </c>
      <c r="E19" s="32">
        <v>-28.946999999999999</v>
      </c>
      <c r="F19" s="32">
        <v>-31.277000000000001</v>
      </c>
      <c r="G19" s="32">
        <v>-30.126000000000001</v>
      </c>
      <c r="H19" s="21">
        <v>30.126000000000001</v>
      </c>
      <c r="I19" s="21">
        <v>0</v>
      </c>
      <c r="J19" s="21">
        <v>0</v>
      </c>
      <c r="K19" s="72"/>
      <c r="L19" s="27"/>
      <c r="M19" s="27"/>
      <c r="N19" s="27"/>
      <c r="O19" s="27"/>
      <c r="P19" s="27"/>
      <c r="Q19" s="27"/>
      <c r="R19" s="27"/>
    </row>
    <row r="20" spans="1:18" s="14" customFormat="1" ht="19.5" customHeight="1">
      <c r="A20" s="20"/>
      <c r="B20" s="91" t="s">
        <v>37</v>
      </c>
      <c r="C20" s="32">
        <v>-93.519000000000005</v>
      </c>
      <c r="D20" s="99">
        <v>-93.131</v>
      </c>
      <c r="E20" s="32">
        <v>-92.216999999999999</v>
      </c>
      <c r="F20" s="32">
        <v>-89.872</v>
      </c>
      <c r="G20" s="32">
        <v>-93.277000000000001</v>
      </c>
      <c r="H20" s="21">
        <v>93.277000000000001</v>
      </c>
      <c r="I20" s="21">
        <v>0</v>
      </c>
      <c r="J20" s="21">
        <v>0</v>
      </c>
      <c r="K20" s="72"/>
    </row>
    <row r="21" spans="1:18" s="14" customFormat="1" ht="19.5" customHeight="1">
      <c r="A21" s="20"/>
      <c r="B21" s="91" t="s">
        <v>38</v>
      </c>
      <c r="C21" s="32">
        <v>-16.242000000000001</v>
      </c>
      <c r="D21" s="99">
        <v>-21.454999999999998</v>
      </c>
      <c r="E21" s="32">
        <v>-15.941000000000001</v>
      </c>
      <c r="F21" s="32">
        <v>-19.263999999999999</v>
      </c>
      <c r="G21" s="32">
        <v>-16.962</v>
      </c>
      <c r="H21" s="21">
        <v>16.962</v>
      </c>
      <c r="I21" s="21">
        <v>0</v>
      </c>
      <c r="J21" s="21">
        <v>0</v>
      </c>
      <c r="K21" s="72"/>
      <c r="L21" s="96"/>
      <c r="M21" s="96"/>
      <c r="N21" s="96"/>
      <c r="O21" s="96"/>
      <c r="P21" s="96"/>
      <c r="Q21" s="96"/>
      <c r="R21" s="96"/>
    </row>
    <row r="22" spans="1:18" s="14" customFormat="1" ht="19.5" customHeight="1">
      <c r="A22" s="20"/>
      <c r="B22" s="20" t="s">
        <v>14</v>
      </c>
      <c r="C22" s="27">
        <v>-228.67</v>
      </c>
      <c r="D22" s="98">
        <v>-230.309</v>
      </c>
      <c r="E22" s="27">
        <v>-234.53399999999999</v>
      </c>
      <c r="F22" s="27">
        <v>-225.66399999999999</v>
      </c>
      <c r="G22" s="27">
        <v>-229.57300000000001</v>
      </c>
      <c r="H22" s="23">
        <v>229.57300000000001</v>
      </c>
      <c r="I22" s="23">
        <v>0</v>
      </c>
      <c r="J22" s="23">
        <v>0</v>
      </c>
      <c r="K22" s="72"/>
      <c r="L22" s="27"/>
      <c r="M22" s="27"/>
      <c r="N22" s="27"/>
      <c r="O22" s="27"/>
      <c r="P22" s="27"/>
      <c r="Q22" s="27"/>
      <c r="R22" s="27"/>
    </row>
    <row r="23" spans="1:18" s="14" customFormat="1" ht="19.5" customHeight="1">
      <c r="A23" s="20"/>
      <c r="B23" s="20" t="s">
        <v>13</v>
      </c>
      <c r="C23" s="27">
        <v>-52.999000000000002</v>
      </c>
      <c r="D23" s="98">
        <v>-58.453000000000003</v>
      </c>
      <c r="E23" s="27">
        <v>-52.241999999999997</v>
      </c>
      <c r="F23" s="27">
        <v>-54.204000000000001</v>
      </c>
      <c r="G23" s="27">
        <v>-54.651000000000003</v>
      </c>
      <c r="H23" s="23">
        <v>54.651000000000003</v>
      </c>
      <c r="I23" s="23">
        <v>0</v>
      </c>
      <c r="J23" s="23">
        <v>0</v>
      </c>
      <c r="K23" s="72"/>
      <c r="L23" s="27"/>
      <c r="M23" s="27"/>
      <c r="N23" s="27"/>
      <c r="O23" s="27"/>
      <c r="P23" s="27"/>
      <c r="Q23" s="27"/>
      <c r="R23" s="27"/>
    </row>
    <row r="24" spans="1:18" s="14" customFormat="1" ht="19.5" customHeight="1">
      <c r="A24" s="20"/>
      <c r="B24" s="20" t="s">
        <v>39</v>
      </c>
      <c r="C24" s="27">
        <v>0.26700000000000002</v>
      </c>
      <c r="D24" s="98">
        <v>0.222</v>
      </c>
      <c r="E24" s="27">
        <v>0.23799999999999999</v>
      </c>
      <c r="F24" s="27">
        <v>0.317</v>
      </c>
      <c r="G24" s="27">
        <v>0.38900000000000001</v>
      </c>
      <c r="H24" s="23">
        <v>-0.38900000000000001</v>
      </c>
      <c r="I24" s="23">
        <v>0</v>
      </c>
      <c r="J24" s="23">
        <v>0</v>
      </c>
      <c r="K24" s="72"/>
      <c r="L24" s="27"/>
      <c r="M24" s="27"/>
      <c r="N24" s="27"/>
      <c r="O24" s="27"/>
      <c r="P24" s="27"/>
      <c r="Q24" s="27"/>
      <c r="R24" s="27"/>
    </row>
    <row r="25" spans="1:18" s="14" customFormat="1" ht="19.5" customHeight="1">
      <c r="A25" s="20"/>
      <c r="B25" s="33"/>
      <c r="C25" s="97"/>
      <c r="D25" s="97"/>
      <c r="E25" s="97"/>
      <c r="F25" s="97"/>
      <c r="G25" s="97"/>
      <c r="H25" s="75"/>
      <c r="I25" s="75"/>
      <c r="J25" s="75"/>
      <c r="K25" s="72"/>
    </row>
    <row r="26" spans="1:18" s="14" customFormat="1" ht="19.5" customHeight="1">
      <c r="A26" s="305" t="s">
        <v>42</v>
      </c>
      <c r="B26" s="223"/>
      <c r="C26" s="226">
        <v>-62.008000000000003</v>
      </c>
      <c r="D26" s="226">
        <v>-67.253</v>
      </c>
      <c r="E26" s="226">
        <v>-28.888999999999999</v>
      </c>
      <c r="F26" s="226">
        <v>-407.73099999999999</v>
      </c>
      <c r="G26" s="226">
        <v>-72.296000000000006</v>
      </c>
      <c r="H26" s="386">
        <v>72.296000000000006</v>
      </c>
      <c r="I26" s="386">
        <v>0</v>
      </c>
      <c r="J26" s="520">
        <v>0</v>
      </c>
      <c r="K26" s="72"/>
      <c r="L26" s="96"/>
      <c r="M26" s="96"/>
      <c r="N26" s="96"/>
      <c r="O26" s="96"/>
      <c r="P26" s="96"/>
      <c r="Q26" s="96"/>
      <c r="R26" s="96"/>
    </row>
    <row r="27" spans="1:18" s="14" customFormat="1" ht="19.5" customHeight="1">
      <c r="A27" s="20"/>
      <c r="B27" s="20" t="s">
        <v>12</v>
      </c>
      <c r="C27" s="27">
        <v>-73.051000000000002</v>
      </c>
      <c r="D27" s="27">
        <v>-113.41200000000001</v>
      </c>
      <c r="E27" s="27">
        <v>-54.930999999999997</v>
      </c>
      <c r="F27" s="27">
        <v>-352.46800000000002</v>
      </c>
      <c r="G27" s="27">
        <v>-79.394000000000005</v>
      </c>
      <c r="H27" s="23">
        <v>79.394000000000005</v>
      </c>
      <c r="I27" s="23">
        <v>0</v>
      </c>
      <c r="J27" s="23">
        <v>0</v>
      </c>
      <c r="K27" s="72"/>
      <c r="L27" s="27"/>
      <c r="M27" s="27"/>
      <c r="N27" s="27"/>
      <c r="O27" s="27"/>
      <c r="P27" s="27"/>
      <c r="Q27" s="27"/>
      <c r="R27" s="27"/>
    </row>
    <row r="28" spans="1:18" s="14" customFormat="1" ht="19.5" customHeight="1">
      <c r="A28" s="20"/>
      <c r="B28" s="91" t="s">
        <v>36</v>
      </c>
      <c r="C28" s="32">
        <v>-2.448</v>
      </c>
      <c r="D28" s="32">
        <v>-1.7130000000000001</v>
      </c>
      <c r="E28" s="32">
        <v>-12.33</v>
      </c>
      <c r="F28" s="32">
        <v>-222.90899999999999</v>
      </c>
      <c r="G28" s="32">
        <v>-44.866999999999997</v>
      </c>
      <c r="H28" s="21">
        <v>44.866999999999997</v>
      </c>
      <c r="I28" s="21">
        <v>0</v>
      </c>
      <c r="J28" s="21">
        <v>0</v>
      </c>
      <c r="K28" s="72"/>
      <c r="L28" s="27"/>
      <c r="M28" s="27"/>
      <c r="N28" s="27"/>
      <c r="O28" s="27"/>
      <c r="P28" s="27"/>
      <c r="Q28" s="27"/>
      <c r="R28" s="27"/>
    </row>
    <row r="29" spans="1:18" s="14" customFormat="1" ht="19.5" customHeight="1">
      <c r="A29" s="20"/>
      <c r="B29" s="91" t="s">
        <v>37</v>
      </c>
      <c r="C29" s="32">
        <v>-68.253</v>
      </c>
      <c r="D29" s="32">
        <v>-144.446</v>
      </c>
      <c r="E29" s="32">
        <v>-40.850999999999999</v>
      </c>
      <c r="F29" s="32">
        <v>-137.01499999999999</v>
      </c>
      <c r="G29" s="32">
        <v>-32.375999999999998</v>
      </c>
      <c r="H29" s="21">
        <v>32.375999999999998</v>
      </c>
      <c r="I29" s="21">
        <v>0</v>
      </c>
      <c r="J29" s="21">
        <v>0</v>
      </c>
      <c r="K29" s="72"/>
      <c r="L29" s="27"/>
      <c r="M29" s="27"/>
      <c r="N29" s="27"/>
      <c r="O29" s="27"/>
      <c r="P29" s="27"/>
      <c r="Q29" s="27"/>
      <c r="R29" s="27"/>
    </row>
    <row r="30" spans="1:18" s="14" customFormat="1" ht="19.5" customHeight="1">
      <c r="A30" s="20"/>
      <c r="B30" s="91" t="s">
        <v>38</v>
      </c>
      <c r="C30" s="32">
        <v>-2.35</v>
      </c>
      <c r="D30" s="32">
        <v>32.747</v>
      </c>
      <c r="E30" s="32">
        <v>-1.75</v>
      </c>
      <c r="F30" s="32">
        <v>7.4560000000000004</v>
      </c>
      <c r="G30" s="32">
        <v>-2.1509999999999998</v>
      </c>
      <c r="H30" s="21">
        <v>2.1509999999999998</v>
      </c>
      <c r="I30" s="21">
        <v>0</v>
      </c>
      <c r="J30" s="21">
        <v>0</v>
      </c>
      <c r="K30" s="72"/>
    </row>
    <row r="31" spans="1:18" s="14" customFormat="1" ht="19.5" customHeight="1">
      <c r="A31" s="20"/>
      <c r="B31" s="20" t="s">
        <v>14</v>
      </c>
      <c r="C31" s="27">
        <v>9.0259999999999998</v>
      </c>
      <c r="D31" s="27">
        <v>47.975000000000001</v>
      </c>
      <c r="E31" s="27">
        <v>20.286999999999999</v>
      </c>
      <c r="F31" s="27">
        <v>-55.194000000000003</v>
      </c>
      <c r="G31" s="27">
        <v>6.9740000000000002</v>
      </c>
      <c r="H31" s="23">
        <v>-6.9740000000000002</v>
      </c>
      <c r="I31" s="23">
        <v>0</v>
      </c>
      <c r="J31" s="23">
        <v>0</v>
      </c>
      <c r="K31" s="72"/>
    </row>
    <row r="32" spans="1:18" s="14" customFormat="1" ht="19.5" customHeight="1">
      <c r="A32" s="20"/>
      <c r="B32" s="20" t="s">
        <v>13</v>
      </c>
      <c r="C32" s="27">
        <v>2.0169999999999999</v>
      </c>
      <c r="D32" s="27">
        <v>-1.8160000000000001</v>
      </c>
      <c r="E32" s="27">
        <v>5.7549999999999999</v>
      </c>
      <c r="F32" s="27">
        <v>-6.9000000000000006E-2</v>
      </c>
      <c r="G32" s="27">
        <v>0.124</v>
      </c>
      <c r="H32" s="23">
        <v>-0.124</v>
      </c>
      <c r="I32" s="23">
        <v>0</v>
      </c>
      <c r="J32" s="23">
        <v>0</v>
      </c>
      <c r="K32" s="72"/>
    </row>
    <row r="33" spans="1:11" s="14" customFormat="1" ht="19.5" customHeight="1">
      <c r="A33" s="20"/>
      <c r="B33" s="20" t="s">
        <v>39</v>
      </c>
      <c r="C33" s="27">
        <v>0</v>
      </c>
      <c r="D33" s="27">
        <v>0</v>
      </c>
      <c r="E33" s="27">
        <v>0</v>
      </c>
      <c r="F33" s="27">
        <v>0</v>
      </c>
      <c r="G33" s="27">
        <v>0</v>
      </c>
      <c r="H33" s="23">
        <v>0</v>
      </c>
      <c r="I33" s="23">
        <v>0</v>
      </c>
      <c r="J33" s="23">
        <v>0</v>
      </c>
      <c r="K33" s="72"/>
    </row>
    <row r="34" spans="1:11" s="14" customFormat="1" ht="19.5" customHeight="1">
      <c r="A34" s="20"/>
      <c r="B34" s="33"/>
      <c r="C34" s="27"/>
      <c r="D34" s="97"/>
      <c r="E34" s="97"/>
      <c r="F34" s="97"/>
      <c r="G34" s="97"/>
      <c r="H34" s="75"/>
      <c r="I34" s="75"/>
      <c r="J34" s="75"/>
      <c r="K34" s="72"/>
    </row>
    <row r="35" spans="1:11" ht="19.5" customHeight="1">
      <c r="A35" s="305" t="s">
        <v>43</v>
      </c>
      <c r="B35" s="223"/>
      <c r="C35" s="226">
        <v>593.59799999999996</v>
      </c>
      <c r="D35" s="226">
        <v>626.85900000000004</v>
      </c>
      <c r="E35" s="226">
        <v>598.89700000000005</v>
      </c>
      <c r="F35" s="226">
        <v>137.15299999999999</v>
      </c>
      <c r="G35" s="226">
        <v>645.98800000000006</v>
      </c>
      <c r="H35" s="386">
        <v>-645.98800000000006</v>
      </c>
      <c r="I35" s="386">
        <v>0</v>
      </c>
      <c r="J35" s="520">
        <v>0</v>
      </c>
      <c r="K35" s="7"/>
    </row>
    <row r="36" spans="1:11" ht="19.5" customHeight="1">
      <c r="A36" s="20"/>
      <c r="B36" s="20" t="s">
        <v>12</v>
      </c>
      <c r="C36" s="27">
        <v>184.749</v>
      </c>
      <c r="D36" s="27">
        <v>120.76</v>
      </c>
      <c r="E36" s="27">
        <v>139.815</v>
      </c>
      <c r="F36" s="27">
        <v>-159.40199999999999</v>
      </c>
      <c r="G36" s="27">
        <v>149.154</v>
      </c>
      <c r="H36" s="23">
        <v>-149.154</v>
      </c>
      <c r="I36" s="23">
        <v>0</v>
      </c>
      <c r="J36" s="23">
        <v>0</v>
      </c>
      <c r="K36" s="7"/>
    </row>
    <row r="37" spans="1:11" ht="19.5" customHeight="1">
      <c r="A37" s="20"/>
      <c r="B37" s="91" t="s">
        <v>36</v>
      </c>
      <c r="C37" s="32">
        <v>125.60599999999999</v>
      </c>
      <c r="D37" s="32">
        <v>83.174000000000007</v>
      </c>
      <c r="E37" s="32">
        <v>74.376000000000005</v>
      </c>
      <c r="F37" s="32">
        <v>-124.85899999999999</v>
      </c>
      <c r="G37" s="32">
        <v>41.688000000000002</v>
      </c>
      <c r="H37" s="21">
        <v>-41.688000000000002</v>
      </c>
      <c r="I37" s="21">
        <v>0</v>
      </c>
      <c r="J37" s="21">
        <v>0</v>
      </c>
      <c r="K37" s="7"/>
    </row>
    <row r="38" spans="1:11" ht="19.5" customHeight="1">
      <c r="A38" s="20"/>
      <c r="B38" s="91" t="s">
        <v>37</v>
      </c>
      <c r="C38" s="32">
        <v>41.491999999999997</v>
      </c>
      <c r="D38" s="32">
        <v>-13.212999999999999</v>
      </c>
      <c r="E38" s="32">
        <v>41.984999999999999</v>
      </c>
      <c r="F38" s="32">
        <v>-62.216000000000001</v>
      </c>
      <c r="G38" s="32">
        <v>87.370999999999995</v>
      </c>
      <c r="H38" s="21">
        <v>-87.370999999999995</v>
      </c>
      <c r="I38" s="21">
        <v>0</v>
      </c>
      <c r="J38" s="21">
        <v>0</v>
      </c>
      <c r="K38" s="7"/>
    </row>
    <row r="39" spans="1:11" ht="19.5" customHeight="1">
      <c r="A39" s="20"/>
      <c r="B39" s="91" t="s">
        <v>38</v>
      </c>
      <c r="C39" s="32">
        <v>17.651</v>
      </c>
      <c r="D39" s="32">
        <v>50.8</v>
      </c>
      <c r="E39" s="32">
        <v>23.452999999999999</v>
      </c>
      <c r="F39" s="32">
        <v>27.672999999999998</v>
      </c>
      <c r="G39" s="32">
        <v>20.094999999999999</v>
      </c>
      <c r="H39" s="21">
        <v>-20.094999999999999</v>
      </c>
      <c r="I39" s="21">
        <v>0</v>
      </c>
      <c r="J39" s="21">
        <v>0</v>
      </c>
      <c r="K39" s="7"/>
    </row>
    <row r="40" spans="1:11" ht="19.5" customHeight="1">
      <c r="A40" s="20"/>
      <c r="B40" s="20" t="s">
        <v>14</v>
      </c>
      <c r="C40" s="27">
        <v>374.197</v>
      </c>
      <c r="D40" s="27">
        <v>476.12400000000002</v>
      </c>
      <c r="E40" s="27">
        <v>408.99299999999999</v>
      </c>
      <c r="F40" s="27">
        <v>240.38900000000001</v>
      </c>
      <c r="G40" s="27">
        <v>442.815</v>
      </c>
      <c r="H40" s="23">
        <v>-442.815</v>
      </c>
      <c r="I40" s="23">
        <v>0</v>
      </c>
      <c r="J40" s="23">
        <v>0</v>
      </c>
      <c r="K40" s="7"/>
    </row>
    <row r="41" spans="1:11" ht="19.5" customHeight="1">
      <c r="A41" s="20"/>
      <c r="B41" s="20" t="s">
        <v>13</v>
      </c>
      <c r="C41" s="27">
        <v>49.768000000000001</v>
      </c>
      <c r="D41" s="27">
        <v>47.043999999999997</v>
      </c>
      <c r="E41" s="27">
        <v>66.051000000000002</v>
      </c>
      <c r="F41" s="27">
        <v>71.150000000000006</v>
      </c>
      <c r="G41" s="27">
        <v>58.296999999999997</v>
      </c>
      <c r="H41" s="23">
        <v>-58.296999999999997</v>
      </c>
      <c r="I41" s="23">
        <v>0</v>
      </c>
      <c r="J41" s="23">
        <v>0</v>
      </c>
      <c r="K41" s="7"/>
    </row>
    <row r="42" spans="1:11" ht="19.5" customHeight="1">
      <c r="A42" s="20"/>
      <c r="B42" s="20" t="s">
        <v>39</v>
      </c>
      <c r="C42" s="27">
        <v>-0.24399999999999999</v>
      </c>
      <c r="D42" s="27">
        <v>-3.0659999999999998</v>
      </c>
      <c r="E42" s="27">
        <v>-1.474</v>
      </c>
      <c r="F42" s="27">
        <v>0.56899999999999995</v>
      </c>
      <c r="G42" s="27">
        <v>9.9649999999999999</v>
      </c>
      <c r="H42" s="23">
        <v>-9.9649999999999999</v>
      </c>
      <c r="I42" s="23">
        <v>0</v>
      </c>
      <c r="J42" s="23">
        <v>0</v>
      </c>
      <c r="K42" s="7"/>
    </row>
    <row r="43" spans="1:11" ht="19.5" customHeight="1">
      <c r="A43" s="20"/>
      <c r="B43" s="33"/>
      <c r="C43" s="27"/>
      <c r="D43" s="97"/>
      <c r="E43" s="97"/>
      <c r="F43" s="97"/>
      <c r="G43" s="97"/>
      <c r="H43" s="75"/>
      <c r="I43" s="75"/>
      <c r="J43" s="75"/>
      <c r="K43" s="7"/>
    </row>
    <row r="44" spans="1:11" ht="19.5" customHeight="1">
      <c r="A44" s="305" t="s">
        <v>157</v>
      </c>
      <c r="B44" s="223"/>
      <c r="C44" s="226">
        <v>72729.626000000004</v>
      </c>
      <c r="D44" s="226">
        <v>79603.819000000003</v>
      </c>
      <c r="E44" s="226">
        <v>74186.579500000007</v>
      </c>
      <c r="F44" s="226">
        <v>74977.316500000001</v>
      </c>
      <c r="G44" s="226">
        <v>71730.3465</v>
      </c>
      <c r="H44" s="386">
        <v>0</v>
      </c>
      <c r="I44" s="386">
        <v>0</v>
      </c>
      <c r="J44" s="520">
        <v>0</v>
      </c>
      <c r="K44" s="7"/>
    </row>
    <row r="45" spans="1:11" ht="19.5" customHeight="1">
      <c r="A45" s="20"/>
      <c r="B45" s="20" t="s">
        <v>12</v>
      </c>
      <c r="C45" s="27">
        <v>37310.942000000003</v>
      </c>
      <c r="D45" s="27">
        <v>37514.097999999998</v>
      </c>
      <c r="E45" s="27">
        <v>37471.217499999999</v>
      </c>
      <c r="F45" s="27">
        <v>37925.584499999997</v>
      </c>
      <c r="G45" s="27">
        <v>36791.366999999998</v>
      </c>
      <c r="H45" s="23">
        <v>0</v>
      </c>
      <c r="I45" s="23">
        <v>0</v>
      </c>
      <c r="J45" s="23">
        <v>0</v>
      </c>
      <c r="K45" s="7"/>
    </row>
    <row r="46" spans="1:11" ht="19.5" customHeight="1">
      <c r="A46" s="20"/>
      <c r="B46" s="91" t="s">
        <v>36</v>
      </c>
      <c r="C46" s="32">
        <v>13660.621999999999</v>
      </c>
      <c r="D46" s="32">
        <v>14114.844499999999</v>
      </c>
      <c r="E46" s="32">
        <v>14938.300999999999</v>
      </c>
      <c r="F46" s="32">
        <v>15281.6155</v>
      </c>
      <c r="G46" s="32">
        <v>15222.6895</v>
      </c>
      <c r="H46" s="21">
        <v>0</v>
      </c>
      <c r="I46" s="21">
        <v>0</v>
      </c>
      <c r="J46" s="21">
        <v>0</v>
      </c>
      <c r="K46" s="7"/>
    </row>
    <row r="47" spans="1:11" ht="19.5" customHeight="1">
      <c r="A47" s="20"/>
      <c r="B47" s="91" t="s">
        <v>37</v>
      </c>
      <c r="C47" s="32">
        <v>18756.607</v>
      </c>
      <c r="D47" s="32">
        <v>18506.092499999999</v>
      </c>
      <c r="E47" s="32">
        <v>17991.393499999998</v>
      </c>
      <c r="F47" s="32">
        <v>17994.321</v>
      </c>
      <c r="G47" s="32">
        <v>16891.4175</v>
      </c>
      <c r="H47" s="21">
        <v>0</v>
      </c>
      <c r="I47" s="21">
        <v>0</v>
      </c>
      <c r="J47" s="21">
        <v>0</v>
      </c>
      <c r="K47" s="7"/>
    </row>
    <row r="48" spans="1:11" ht="19.5" customHeight="1">
      <c r="A48" s="20"/>
      <c r="B48" s="91" t="s">
        <v>38</v>
      </c>
      <c r="C48" s="32">
        <v>4893.7129999999997</v>
      </c>
      <c r="D48" s="32">
        <v>4893.1610000000001</v>
      </c>
      <c r="E48" s="32">
        <v>4541.5230000000001</v>
      </c>
      <c r="F48" s="32">
        <v>4649.6480000000001</v>
      </c>
      <c r="G48" s="32">
        <v>4677.26</v>
      </c>
      <c r="H48" s="21">
        <v>0</v>
      </c>
      <c r="I48" s="21">
        <v>0</v>
      </c>
      <c r="J48" s="21">
        <v>0</v>
      </c>
      <c r="K48" s="7"/>
    </row>
    <row r="49" spans="1:11" ht="19.5" customHeight="1">
      <c r="A49" s="20"/>
      <c r="B49" s="20" t="s">
        <v>14</v>
      </c>
      <c r="C49" s="27">
        <v>29877.561000000002</v>
      </c>
      <c r="D49" s="27">
        <v>36205.716</v>
      </c>
      <c r="E49" s="27">
        <v>30415.662</v>
      </c>
      <c r="F49" s="27">
        <v>29480.753000000001</v>
      </c>
      <c r="G49" s="27">
        <v>27402.2945</v>
      </c>
      <c r="H49" s="23">
        <v>0</v>
      </c>
      <c r="I49" s="23">
        <v>0</v>
      </c>
      <c r="J49" s="23">
        <v>0</v>
      </c>
      <c r="K49" s="7"/>
    </row>
    <row r="50" spans="1:11" ht="19.5" customHeight="1">
      <c r="A50" s="20"/>
      <c r="B50" s="20" t="s">
        <v>13</v>
      </c>
      <c r="C50" s="27">
        <v>5527.0069999999996</v>
      </c>
      <c r="D50" s="27">
        <v>5884.0050000000001</v>
      </c>
      <c r="E50" s="27">
        <v>6299.7</v>
      </c>
      <c r="F50" s="27">
        <v>7570.9790000000003</v>
      </c>
      <c r="G50" s="27">
        <v>7536.6850000000004</v>
      </c>
      <c r="H50" s="23">
        <v>0</v>
      </c>
      <c r="I50" s="23">
        <v>0</v>
      </c>
      <c r="J50" s="23">
        <v>0</v>
      </c>
      <c r="K50" s="7"/>
    </row>
    <row r="51" spans="1:11" ht="19.5" customHeight="1">
      <c r="A51" s="20"/>
      <c r="B51" s="20" t="s">
        <v>39</v>
      </c>
      <c r="C51" s="27">
        <v>14.116</v>
      </c>
      <c r="D51" s="27">
        <v>0</v>
      </c>
      <c r="E51" s="27">
        <v>0</v>
      </c>
      <c r="F51" s="27">
        <v>0</v>
      </c>
      <c r="G51" s="27">
        <v>0</v>
      </c>
      <c r="H51" s="23">
        <v>0</v>
      </c>
      <c r="I51" s="23">
        <v>0</v>
      </c>
      <c r="J51" s="23">
        <v>0</v>
      </c>
      <c r="K51" s="7"/>
    </row>
    <row r="52" spans="1:11">
      <c r="A52" s="7"/>
      <c r="B52" s="7"/>
      <c r="C52" s="7"/>
      <c r="D52" s="7"/>
      <c r="E52" s="7"/>
      <c r="F52" s="7"/>
      <c r="G52" s="7"/>
      <c r="H52" s="44"/>
      <c r="I52" s="44"/>
      <c r="J52" s="381"/>
      <c r="K52" s="7"/>
    </row>
    <row r="53" spans="1:11">
      <c r="A53" s="7"/>
      <c r="B53" s="7"/>
      <c r="C53" s="7"/>
      <c r="D53" s="7"/>
      <c r="E53" s="7"/>
      <c r="F53" s="7"/>
      <c r="G53" s="7"/>
      <c r="H53" s="7"/>
      <c r="I53" s="7"/>
      <c r="J53" s="160"/>
      <c r="K53" s="7"/>
    </row>
    <row r="57" spans="1:11">
      <c r="C57" s="55"/>
      <c r="D57" s="55"/>
    </row>
  </sheetData>
  <mergeCells count="1">
    <mergeCell ref="A2:J2"/>
  </mergeCells>
  <phoneticPr fontId="4" type="noConversion"/>
  <printOptions horizontalCentered="1" verticalCentered="1"/>
  <pageMargins left="0" right="0" top="0" bottom="0" header="0" footer="0"/>
  <pageSetup paperSize="9" scale="61"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0C0C0"/>
    <pageSetUpPr fitToPage="1"/>
  </sheetPr>
  <dimension ref="A1:Q97"/>
  <sheetViews>
    <sheetView showGridLines="0" zoomScale="70" zoomScaleNormal="70" workbookViewId="0">
      <selection activeCell="A14" sqref="A14:XFD17"/>
    </sheetView>
  </sheetViews>
  <sheetFormatPr defaultRowHeight="12.75" outlineLevelRow="1"/>
  <cols>
    <col min="1" max="1" width="1" style="9" customWidth="1"/>
    <col min="2" max="2" width="49.7109375" style="9" customWidth="1"/>
    <col min="3" max="4" width="12" style="9" customWidth="1"/>
    <col min="5" max="7" width="12" style="54" customWidth="1"/>
    <col min="8" max="14" width="11.42578125" style="9" customWidth="1"/>
    <col min="15" max="15" width="3" style="9" customWidth="1"/>
    <col min="16" max="16384" width="9.140625" style="9"/>
  </cols>
  <sheetData>
    <row r="1" spans="1:15" ht="15" customHeight="1">
      <c r="A1" s="7"/>
      <c r="B1" s="8"/>
      <c r="C1" s="7"/>
      <c r="D1" s="7"/>
      <c r="E1" s="28"/>
      <c r="F1" s="28"/>
      <c r="G1" s="28"/>
      <c r="H1" s="7"/>
      <c r="I1" s="7"/>
      <c r="J1" s="7"/>
      <c r="K1" s="7"/>
      <c r="L1" s="7"/>
      <c r="M1" s="7"/>
      <c r="N1" s="7"/>
      <c r="O1" s="7"/>
    </row>
    <row r="2" spans="1:15" ht="30.75" customHeight="1">
      <c r="A2" s="549" t="s">
        <v>35</v>
      </c>
      <c r="B2" s="549"/>
      <c r="C2" s="549"/>
      <c r="D2" s="549"/>
      <c r="E2" s="549"/>
      <c r="F2" s="549"/>
      <c r="G2" s="549"/>
      <c r="H2" s="549"/>
      <c r="I2" s="549"/>
      <c r="J2" s="549"/>
      <c r="K2" s="549"/>
      <c r="L2" s="549"/>
      <c r="M2" s="549"/>
      <c r="N2" s="549"/>
      <c r="O2" s="7"/>
    </row>
    <row r="3" spans="1:15" ht="25.5" customHeight="1">
      <c r="A3" s="7"/>
      <c r="B3" s="7"/>
      <c r="C3" s="7"/>
      <c r="D3" s="7"/>
      <c r="E3" s="28"/>
      <c r="F3" s="28"/>
      <c r="G3" s="7"/>
      <c r="H3" s="7"/>
      <c r="I3" s="7"/>
      <c r="J3" s="7"/>
      <c r="K3" s="7"/>
      <c r="L3" s="7"/>
      <c r="M3" s="7"/>
      <c r="N3" s="7"/>
      <c r="O3" s="7"/>
    </row>
    <row r="4" spans="1:15" ht="12.75" customHeight="1">
      <c r="A4" s="7"/>
      <c r="B4" s="222" t="s">
        <v>8</v>
      </c>
      <c r="C4" s="7"/>
      <c r="D4" s="7"/>
      <c r="E4" s="28"/>
      <c r="F4" s="28"/>
      <c r="G4" s="7"/>
      <c r="H4" s="7"/>
      <c r="I4" s="7"/>
      <c r="J4" s="7"/>
      <c r="K4" s="7"/>
      <c r="L4" s="7"/>
      <c r="M4" s="7"/>
      <c r="N4" s="7"/>
      <c r="O4" s="7"/>
    </row>
    <row r="5" spans="1:15" s="14" customFormat="1" ht="15" customHeight="1">
      <c r="A5" s="12"/>
      <c r="B5" s="12"/>
      <c r="C5" s="238" t="str">
        <f>'Income Statement'!C5</f>
        <v>YTD</v>
      </c>
      <c r="D5" s="239"/>
      <c r="E5" s="310" t="s">
        <v>3</v>
      </c>
      <c r="F5" s="311" t="s">
        <v>4</v>
      </c>
      <c r="G5" s="13" t="s">
        <v>44</v>
      </c>
      <c r="H5" s="13" t="s">
        <v>56</v>
      </c>
      <c r="I5" s="13" t="s">
        <v>57</v>
      </c>
      <c r="J5" s="13" t="s">
        <v>58</v>
      </c>
      <c r="K5" s="73" t="s">
        <v>44</v>
      </c>
      <c r="L5" s="73" t="s">
        <v>56</v>
      </c>
      <c r="M5" s="73" t="s">
        <v>57</v>
      </c>
      <c r="N5" s="231" t="s">
        <v>58</v>
      </c>
      <c r="O5" s="69"/>
    </row>
    <row r="6" spans="1:15" s="14" customFormat="1" ht="15" customHeight="1">
      <c r="A6" s="12"/>
      <c r="B6" s="15" t="s">
        <v>5</v>
      </c>
      <c r="C6" s="241">
        <v>2016</v>
      </c>
      <c r="D6" s="29">
        <v>2015</v>
      </c>
      <c r="E6" s="70" t="s">
        <v>6</v>
      </c>
      <c r="F6" s="312" t="s">
        <v>9</v>
      </c>
      <c r="G6" s="13">
        <v>2015</v>
      </c>
      <c r="H6" s="13">
        <v>2015</v>
      </c>
      <c r="I6" s="13">
        <v>2015</v>
      </c>
      <c r="J6" s="13">
        <v>2015</v>
      </c>
      <c r="K6" s="73">
        <v>2016</v>
      </c>
      <c r="L6" s="73">
        <v>2016</v>
      </c>
      <c r="M6" s="73">
        <v>2016</v>
      </c>
      <c r="N6" s="232">
        <v>2016</v>
      </c>
      <c r="O6" s="69"/>
    </row>
    <row r="7" spans="1:15" s="14" customFormat="1" ht="6" customHeight="1">
      <c r="A7" s="319"/>
      <c r="B7" s="320"/>
      <c r="C7" s="321"/>
      <c r="D7" s="322"/>
      <c r="E7" s="327"/>
      <c r="F7" s="323"/>
      <c r="G7" s="324"/>
      <c r="H7" s="324"/>
      <c r="I7" s="324"/>
      <c r="J7" s="324"/>
      <c r="K7" s="322"/>
      <c r="L7" s="322"/>
      <c r="M7" s="322"/>
      <c r="N7" s="325"/>
      <c r="O7" s="71"/>
    </row>
    <row r="8" spans="1:15" s="14" customFormat="1" ht="19.5" customHeight="1">
      <c r="A8" s="12"/>
      <c r="B8" s="33" t="s">
        <v>59</v>
      </c>
      <c r="C8" s="243">
        <f>'[1]TREND_C1_Q (13)'!$M$11/1000</f>
        <v>0</v>
      </c>
      <c r="D8" s="32">
        <f>'[1]TREND_C1_Q (13)'!$H$11/1000</f>
        <v>0</v>
      </c>
      <c r="E8" s="36" t="str">
        <f t="shared" ref="E8:E27" si="0">IF(ISERROR(C8/D8-1)=TRUE,"n.m.",IF(OR(C8/D8-1&gt;150%=TRUE,C8/D8-1&lt;-100%=TRUE)=TRUE,"n.m.",C8/D8-1))</f>
        <v>n.m.</v>
      </c>
      <c r="F8" s="244">
        <f>'[1]TREND_C1_Q (13)'!$AO$11</f>
        <v>-1</v>
      </c>
      <c r="G8" s="32">
        <f>'[1]TREND_C1_Q (13)'!$D$11/1000</f>
        <v>0</v>
      </c>
      <c r="H8" s="32">
        <f>'[1]TREND_C1_Q (13)'!$E$11/1000</f>
        <v>0</v>
      </c>
      <c r="I8" s="32">
        <f>'[1]TREND_C1_Q (13)'!$F$11/1000</f>
        <v>0</v>
      </c>
      <c r="J8" s="32">
        <f>'[1]TREND_C1_Q (13)'!$G$11/1000</f>
        <v>0</v>
      </c>
      <c r="K8" s="32">
        <f>'[1]TREND_C1_Q (13)'!$I$11/1000</f>
        <v>0</v>
      </c>
      <c r="L8" s="32">
        <f>'[1]TREND_C1_Q (13)'!$J$11/1000</f>
        <v>0</v>
      </c>
      <c r="M8" s="32">
        <f>'[1]TREND_C1_Q (13)'!$K$11/1000</f>
        <v>0</v>
      </c>
      <c r="N8" s="234">
        <f>'[1]TREND_C1_Q (13)'!$L$11/1000</f>
        <v>0</v>
      </c>
      <c r="O8" s="72"/>
    </row>
    <row r="9" spans="1:15" s="14" customFormat="1" ht="19.5" customHeight="1">
      <c r="A9" s="12"/>
      <c r="B9" s="33" t="s">
        <v>60</v>
      </c>
      <c r="C9" s="243">
        <f>'[1]TREND_C1_Q (13)'!$M$15/1000</f>
        <v>0</v>
      </c>
      <c r="D9" s="32">
        <f>'[1]TREND_C1_Q (13)'!$H$15/1000</f>
        <v>0</v>
      </c>
      <c r="E9" s="36" t="str">
        <f t="shared" si="0"/>
        <v>n.m.</v>
      </c>
      <c r="F9" s="244">
        <f>'[1]TREND_C1_Q (13)'!$AO$15</f>
        <v>-1</v>
      </c>
      <c r="G9" s="32">
        <f>'[1]TREND_C1_Q (13)'!$D$15/1000</f>
        <v>0</v>
      </c>
      <c r="H9" s="32">
        <f>'[1]TREND_C1_Q (13)'!$E$15/1000</f>
        <v>0</v>
      </c>
      <c r="I9" s="32">
        <f>'[1]TREND_C1_Q (13)'!$F$15/1000</f>
        <v>0</v>
      </c>
      <c r="J9" s="32">
        <f>'[1]TREND_C1_Q (13)'!$G$15/1000</f>
        <v>3.0000000000000001E-3</v>
      </c>
      <c r="K9" s="32">
        <f>'[1]TREND_C1_Q (13)'!$I$15/1000</f>
        <v>0</v>
      </c>
      <c r="L9" s="32">
        <f>'[1]TREND_C1_Q (13)'!$J$15/1000</f>
        <v>0</v>
      </c>
      <c r="M9" s="32">
        <f>'[1]TREND_C1_Q (13)'!$K$15/1000</f>
        <v>0</v>
      </c>
      <c r="N9" s="234">
        <f>'[1]TREND_C1_Q (13)'!$L$15/1000</f>
        <v>0</v>
      </c>
      <c r="O9" s="72"/>
    </row>
    <row r="10" spans="1:15" s="14" customFormat="1" ht="19.5" customHeight="1">
      <c r="A10" s="12"/>
      <c r="B10" s="33" t="s">
        <v>61</v>
      </c>
      <c r="C10" s="243">
        <f>'[1]TREND_C1_Q (13)'!$M$20/1000</f>
        <v>0</v>
      </c>
      <c r="D10" s="32">
        <f>'[1]TREND_C1_Q (13)'!$H$20/1000</f>
        <v>0</v>
      </c>
      <c r="E10" s="36" t="str">
        <f t="shared" si="0"/>
        <v>n.m.</v>
      </c>
      <c r="F10" s="244">
        <f>'[1]TREND_C1_Q (13)'!$AO$20</f>
        <v>-1</v>
      </c>
      <c r="G10" s="32">
        <f>'[1]TREND_C1_Q (13)'!$D$20/1000</f>
        <v>0</v>
      </c>
      <c r="H10" s="32">
        <f>'[1]TREND_C1_Q (13)'!$E$20/1000</f>
        <v>0</v>
      </c>
      <c r="I10" s="32">
        <f>'[1]TREND_C1_Q (13)'!$F$20/1000</f>
        <v>0</v>
      </c>
      <c r="J10" s="32">
        <f>'[1]TREND_C1_Q (13)'!$G$20/1000</f>
        <v>0</v>
      </c>
      <c r="K10" s="32">
        <f>'[1]TREND_C1_Q (13)'!$I$20/1000</f>
        <v>0</v>
      </c>
      <c r="L10" s="32">
        <f>'[1]TREND_C1_Q (13)'!$J$20/1000</f>
        <v>0</v>
      </c>
      <c r="M10" s="32">
        <f>'[1]TREND_C1_Q (13)'!$K$20/1000</f>
        <v>0</v>
      </c>
      <c r="N10" s="234">
        <f>'[1]TREND_C1_Q (13)'!$L$20/1000</f>
        <v>0</v>
      </c>
      <c r="O10" s="72"/>
    </row>
    <row r="11" spans="1:15" s="14" customFormat="1" ht="19.5" customHeight="1">
      <c r="A11" s="12"/>
      <c r="B11" s="33" t="s">
        <v>62</v>
      </c>
      <c r="C11" s="243">
        <f>'[1]TREND_C1_Q (13)'!$M$21/1000</f>
        <v>0</v>
      </c>
      <c r="D11" s="32">
        <f>'[1]TREND_C1_Q (13)'!$H$21/1000</f>
        <v>0</v>
      </c>
      <c r="E11" s="36" t="str">
        <f t="shared" si="0"/>
        <v>n.m.</v>
      </c>
      <c r="F11" s="244" t="str">
        <f>IF(E11="n.m.","n.m.",'[1]TREND_C1_Q (13)'!$AO$21)</f>
        <v>n.m.</v>
      </c>
      <c r="G11" s="32">
        <f>'[1]TREND_C1_Q (13)'!$D$21/1000</f>
        <v>0</v>
      </c>
      <c r="H11" s="32">
        <f>'[1]TREND_C1_Q (13)'!$E$21/1000</f>
        <v>0</v>
      </c>
      <c r="I11" s="32">
        <f>'[1]TREND_C1_Q (13)'!$F$21/1000</f>
        <v>0</v>
      </c>
      <c r="J11" s="32">
        <f>'[1]TREND_C1_Q (13)'!$G$21/1000</f>
        <v>0</v>
      </c>
      <c r="K11" s="32">
        <f>'[1]TREND_C1_Q (13)'!$I$21/1000</f>
        <v>0</v>
      </c>
      <c r="L11" s="32">
        <f>'[1]TREND_C1_Q (13)'!$J$21/1000</f>
        <v>0</v>
      </c>
      <c r="M11" s="32">
        <f>'[1]TREND_C1_Q (13)'!$K$21/1000</f>
        <v>0</v>
      </c>
      <c r="N11" s="234">
        <f>'[1]TREND_C1_Q (13)'!$L$21/1000</f>
        <v>0</v>
      </c>
      <c r="O11" s="72"/>
    </row>
    <row r="12" spans="1:15" s="14" customFormat="1" ht="19.5" customHeight="1">
      <c r="A12" s="12"/>
      <c r="B12" s="33" t="s">
        <v>63</v>
      </c>
      <c r="C12" s="243">
        <f>'[1]TREND_C1_Q (13)'!$M$26/1000</f>
        <v>0.21099999999999999</v>
      </c>
      <c r="D12" s="32">
        <f>'[1]TREND_C1_Q (13)'!$H$26/1000</f>
        <v>0</v>
      </c>
      <c r="E12" s="36" t="str">
        <f t="shared" si="0"/>
        <v>n.m.</v>
      </c>
      <c r="F12" s="244">
        <f>'[1]TREND_C1_Q (13)'!$AO$26</f>
        <v>-0.73794587287807167</v>
      </c>
      <c r="G12" s="32">
        <f>'[1]TREND_C1_Q (13)'!$D$26/1000</f>
        <v>0</v>
      </c>
      <c r="H12" s="32">
        <f>'[1]TREND_C1_Q (13)'!$E$26/1000</f>
        <v>0</v>
      </c>
      <c r="I12" s="32">
        <f>'[1]TREND_C1_Q (13)'!$F$26/1000</f>
        <v>0</v>
      </c>
      <c r="J12" s="32">
        <f>'[1]TREND_C1_Q (13)'!$G$26/1000</f>
        <v>0</v>
      </c>
      <c r="K12" s="32">
        <f>'[1]TREND_C1_Q (13)'!$I$26/1000</f>
        <v>0.21099999999999999</v>
      </c>
      <c r="L12" s="32">
        <f>'[1]TREND_C1_Q (13)'!$J$26/1000</f>
        <v>-0.21099999999999999</v>
      </c>
      <c r="M12" s="32">
        <f>'[1]TREND_C1_Q (13)'!$K$26/1000</f>
        <v>0</v>
      </c>
      <c r="N12" s="234">
        <f>'[1]TREND_C1_Q (13)'!$L$26/1000</f>
        <v>0</v>
      </c>
      <c r="O12" s="72"/>
    </row>
    <row r="13" spans="1:15" s="24" customFormat="1" ht="19.5" customHeight="1">
      <c r="A13" s="22"/>
      <c r="B13" s="34" t="s">
        <v>64</v>
      </c>
      <c r="C13" s="245">
        <f>'[1]TREND_C1_Q (13)'!$M$27/1000</f>
        <v>0.21099999999999999</v>
      </c>
      <c r="D13" s="27">
        <f>'[1]TREND_C1_Q (13)'!$H$27/1000</f>
        <v>0</v>
      </c>
      <c r="E13" s="39" t="str">
        <f t="shared" si="0"/>
        <v>n.m.</v>
      </c>
      <c r="F13" s="246">
        <f>'[1]TREND_C1_Q (13)'!$AO$27</f>
        <v>-0.73779319182293845</v>
      </c>
      <c r="G13" s="27">
        <f>'[1]TREND_C1_Q (13)'!$D$27/1000</f>
        <v>0</v>
      </c>
      <c r="H13" s="27">
        <f>'[1]TREND_C1_Q (13)'!$E$27/1000</f>
        <v>0</v>
      </c>
      <c r="I13" s="27">
        <f>'[1]TREND_C1_Q (13)'!$F$27/1000</f>
        <v>0</v>
      </c>
      <c r="J13" s="27">
        <f>'[1]TREND_C1_Q (13)'!$G$27/1000</f>
        <v>3.0000000000000001E-3</v>
      </c>
      <c r="K13" s="27">
        <f>'[1]TREND_C1_Q (13)'!$I$27/1000</f>
        <v>0.21099999999999999</v>
      </c>
      <c r="L13" s="27">
        <f>'[1]TREND_C1_Q (13)'!$J$27/1000</f>
        <v>-0.21099999999999999</v>
      </c>
      <c r="M13" s="27">
        <f>'[1]TREND_C1_Q (13)'!$K$27/1000</f>
        <v>0</v>
      </c>
      <c r="N13" s="250">
        <f>'[1]TREND_C1_Q (13)'!$L$27/1000</f>
        <v>0</v>
      </c>
      <c r="O13" s="13"/>
    </row>
    <row r="14" spans="1:15" s="14" customFormat="1" ht="19.5" hidden="1" customHeight="1" outlineLevel="1">
      <c r="A14" s="12"/>
      <c r="B14" s="33" t="s">
        <v>65</v>
      </c>
      <c r="C14" s="243">
        <f>'[1]TREND_C1_Q (13)'!$M$29/1000</f>
        <v>0</v>
      </c>
      <c r="D14" s="32">
        <f>'[1]TREND_C1_Q (13)'!$H$29/1000</f>
        <v>0</v>
      </c>
      <c r="E14" s="36" t="str">
        <f t="shared" si="0"/>
        <v>n.m.</v>
      </c>
      <c r="F14" s="244">
        <f>'[1]TREND_C1_Q (13)'!$AO$29</f>
        <v>-1</v>
      </c>
      <c r="G14" s="32">
        <f>'[1]TREND_C1_Q (13)'!$D$29/1000</f>
        <v>0</v>
      </c>
      <c r="H14" s="32">
        <f>'[1]TREND_C1_Q (13)'!$E$29/1000</f>
        <v>0</v>
      </c>
      <c r="I14" s="32">
        <f>'[1]TREND_C1_Q (13)'!$F$29/1000</f>
        <v>0</v>
      </c>
      <c r="J14" s="32">
        <f>'[1]TREND_C1_Q (13)'!$G$29/1000</f>
        <v>0</v>
      </c>
      <c r="K14" s="32">
        <f>'[1]TREND_C1_Q (13)'!$I$29/1000</f>
        <v>0</v>
      </c>
      <c r="L14" s="32">
        <f>'[1]TREND_C1_Q (13)'!$J$29/1000</f>
        <v>0</v>
      </c>
      <c r="M14" s="32">
        <f>'[1]TREND_C1_Q (13)'!$K$29/1000</f>
        <v>0</v>
      </c>
      <c r="N14" s="234">
        <f>'[1]TREND_C1_Q (13)'!$L$29/1000</f>
        <v>0</v>
      </c>
      <c r="O14" s="72"/>
    </row>
    <row r="15" spans="1:15" s="14" customFormat="1" ht="19.5" hidden="1" customHeight="1" outlineLevel="1">
      <c r="A15" s="12"/>
      <c r="B15" s="33" t="s">
        <v>66</v>
      </c>
      <c r="C15" s="243">
        <f>'[1]TREND_C1_Q (13)'!$M$31/1000+'[1]TREND_C1_Q (13)'!$M$34/1000</f>
        <v>0</v>
      </c>
      <c r="D15" s="32">
        <f>'[1]TREND_C1_Q (13)'!$H$31/1000+'[1]TREND_C1_Q (13)'!$H$34/1000</f>
        <v>0</v>
      </c>
      <c r="E15" s="36" t="str">
        <f t="shared" si="0"/>
        <v>n.m.</v>
      </c>
      <c r="F15" s="313">
        <f>IF(ISERROR(SUM('[1]TREND_C1_Q (13)'!$M$125,'[1]TREND_C1_Q (13)'!$M$128)/SUM('[1]TREND_C1_Q (13)'!$H$125,'[1]TREND_C1_Q (13)'!$H$128)-1)=TRUE,"n.m.",IF(OR(SUM('[1]TREND_C1_Q (13)'!$M$125,'[1]TREND_C1_Q (13)'!$M$128)/SUM('[1]TREND_C1_Q (13)'!$H$125,'[1]TREND_C1_Q (13)'!$H$128)-1&gt;150%=TRUE,SUM('[1]TREND_C1_Q (13)'!$M$125,'[1]TREND_C1_Q (13)'!$M$128)/SUM('[1]TREND_C1_Q (13)'!$H$125,'[1]TREND_C1_Q (13)'!$H$128)-1&lt;-100%=TRUE)=TRUE,"n.m.",SUM('[1]TREND_C1_Q (13)'!$M$125,'[1]TREND_C1_Q (13)'!$M$128)/SUM('[1]TREND_C1_Q (13)'!$H$125,'[1]TREND_C1_Q (13)'!$H$128)-1))</f>
        <v>-0.73779319182293857</v>
      </c>
      <c r="G15" s="32">
        <f>'[1]TREND_C1_Q (13)'!$D$31/1000+'[1]TREND_C1_Q (13)'!$D$34/1000</f>
        <v>0</v>
      </c>
      <c r="H15" s="32">
        <f>'[1]TREND_C1_Q (13)'!$E$31/1000+'[1]TREND_C1_Q (13)'!$E$34/1000</f>
        <v>0</v>
      </c>
      <c r="I15" s="32">
        <f>'[1]TREND_C1_Q (13)'!$F$31/1000+'[1]TREND_C1_Q (13)'!$F$34/1000</f>
        <v>0</v>
      </c>
      <c r="J15" s="32">
        <f>'[1]TREND_C1_Q (13)'!$G$31/1000+'[1]TREND_C1_Q (13)'!$G$34/1000</f>
        <v>0</v>
      </c>
      <c r="K15" s="32">
        <f>'[1]TREND_C1_Q (13)'!$I$31/1000+'[1]TREND_C1_Q (13)'!$I$34/1000</f>
        <v>0</v>
      </c>
      <c r="L15" s="32">
        <f>'[1]TREND_C1_Q (13)'!$J$31/1000+'[1]TREND_C1_Q (13)'!$J$34/1000</f>
        <v>0</v>
      </c>
      <c r="M15" s="32">
        <f>'[1]TREND_C1_Q (13)'!$K$31/1000+'[1]TREND_C1_Q (13)'!$K$34/1000</f>
        <v>0</v>
      </c>
      <c r="N15" s="234">
        <f>'[1]TREND_C1_Q (13)'!$L$31/1000+'[1]TREND_C1_Q (13)'!$L$34/1000</f>
        <v>0</v>
      </c>
      <c r="O15" s="72"/>
    </row>
    <row r="16" spans="1:15" s="14" customFormat="1" ht="19.5" hidden="1" customHeight="1" outlineLevel="1">
      <c r="A16" s="12"/>
      <c r="B16" s="33" t="s">
        <v>67</v>
      </c>
      <c r="C16" s="243">
        <f>'[1]TREND_C1_Q (13)'!$M$32/1000</f>
        <v>0</v>
      </c>
      <c r="D16" s="32">
        <f>'[1]TREND_C1_Q (13)'!$H$32/1000</f>
        <v>0</v>
      </c>
      <c r="E16" s="36" t="str">
        <f t="shared" si="0"/>
        <v>n.m.</v>
      </c>
      <c r="F16" s="244" t="str">
        <f>'[1]TREND_C1_Q (13)'!$AO$32</f>
        <v>n.m</v>
      </c>
      <c r="G16" s="32">
        <f>'[1]TREND_C1_Q (13)'!$D$32/1000</f>
        <v>0</v>
      </c>
      <c r="H16" s="32">
        <f>'[1]TREND_C1_Q (13)'!$E$32/1000</f>
        <v>0</v>
      </c>
      <c r="I16" s="32">
        <f>'[1]TREND_C1_Q (13)'!$F$32/1000</f>
        <v>0</v>
      </c>
      <c r="J16" s="32">
        <f>'[1]TREND_C1_Q (13)'!$G$32/1000</f>
        <v>0</v>
      </c>
      <c r="K16" s="32">
        <f>'[1]TREND_C1_Q (13)'!$I$32/1000</f>
        <v>0</v>
      </c>
      <c r="L16" s="32">
        <f>'[1]TREND_C1_Q (13)'!$J$32/1000</f>
        <v>0</v>
      </c>
      <c r="M16" s="32">
        <f>'[1]TREND_C1_Q (13)'!$K$32/1000</f>
        <v>0</v>
      </c>
      <c r="N16" s="234">
        <f>'[1]TREND_C1_Q (13)'!$L$32/1000</f>
        <v>0</v>
      </c>
      <c r="O16" s="72"/>
    </row>
    <row r="17" spans="1:17" s="14" customFormat="1" ht="19.5" hidden="1" customHeight="1" outlineLevel="1">
      <c r="A17" s="12"/>
      <c r="B17" s="33" t="s">
        <v>68</v>
      </c>
      <c r="C17" s="243">
        <f>'[1]TREND_C1_Q (13)'!$M$33/1000</f>
        <v>0</v>
      </c>
      <c r="D17" s="32">
        <f>'[1]TREND_C1_Q (13)'!$H$33/1000</f>
        <v>0</v>
      </c>
      <c r="E17" s="36" t="str">
        <f t="shared" si="0"/>
        <v>n.m.</v>
      </c>
      <c r="F17" s="244">
        <f>'[1]TREND_C1_Q (13)'!$AO$33</f>
        <v>-1</v>
      </c>
      <c r="G17" s="32">
        <f>'[1]TREND_C1_Q (13)'!$D$33/1000</f>
        <v>0</v>
      </c>
      <c r="H17" s="32">
        <f>'[1]TREND_C1_Q (13)'!$E$33/1000</f>
        <v>0</v>
      </c>
      <c r="I17" s="32">
        <f>'[1]TREND_C1_Q (13)'!$F$33/1000</f>
        <v>0</v>
      </c>
      <c r="J17" s="32">
        <f>'[1]TREND_C1_Q (13)'!$G$33/1000</f>
        <v>0</v>
      </c>
      <c r="K17" s="32">
        <f>'[1]TREND_C1_Q (13)'!$I$33/1000</f>
        <v>0</v>
      </c>
      <c r="L17" s="32">
        <f>'[1]TREND_C1_Q (13)'!$J$33/1000</f>
        <v>0</v>
      </c>
      <c r="M17" s="32">
        <f>'[1]TREND_C1_Q (13)'!$K$33/1000</f>
        <v>0</v>
      </c>
      <c r="N17" s="234">
        <f>'[1]TREND_C1_Q (13)'!$L$33/1000</f>
        <v>0</v>
      </c>
      <c r="O17" s="72"/>
      <c r="Q17" s="14" t="str">
        <f>+'[1]TREND_C1_Q (13)'!$U$40</f>
        <v>n.m.</v>
      </c>
    </row>
    <row r="18" spans="1:17" s="24" customFormat="1" ht="19.5" customHeight="1" collapsed="1">
      <c r="A18" s="22"/>
      <c r="B18" s="20" t="s">
        <v>69</v>
      </c>
      <c r="C18" s="245">
        <f>'[1]TREND_C1_Q (13)'!$M$38/1000</f>
        <v>0</v>
      </c>
      <c r="D18" s="27">
        <f>'[1]TREND_C1_Q (13)'!$H$38/1000</f>
        <v>0</v>
      </c>
      <c r="E18" s="39" t="str">
        <f t="shared" si="0"/>
        <v>n.m.</v>
      </c>
      <c r="F18" s="246">
        <f>'[1]TREND_C1_Q (13)'!$AO$38</f>
        <v>-1</v>
      </c>
      <c r="G18" s="27">
        <f>'[1]TREND_C1_Q (13)'!$D$38/1000</f>
        <v>0</v>
      </c>
      <c r="H18" s="27">
        <f>'[1]TREND_C1_Q (13)'!$E$38/1000</f>
        <v>0</v>
      </c>
      <c r="I18" s="27">
        <f>'[1]TREND_C1_Q (13)'!$F$38/1000</f>
        <v>0</v>
      </c>
      <c r="J18" s="27">
        <f>'[1]TREND_C1_Q (13)'!$G$38/1000</f>
        <v>0</v>
      </c>
      <c r="K18" s="27">
        <f>'[1]TREND_C1_Q (13)'!$I$38/1000</f>
        <v>0</v>
      </c>
      <c r="L18" s="27">
        <f>'[1]TREND_C1_Q (13)'!$J$38/1000</f>
        <v>0</v>
      </c>
      <c r="M18" s="27">
        <f>'[1]TREND_C1_Q (13)'!$K$38/1000</f>
        <v>0</v>
      </c>
      <c r="N18" s="250">
        <f>'[1]TREND_C1_Q (13)'!$L$38/1000</f>
        <v>0</v>
      </c>
      <c r="O18" s="13"/>
    </row>
    <row r="19" spans="1:17" s="24" customFormat="1" ht="19.5" customHeight="1">
      <c r="A19" s="22"/>
      <c r="B19" s="20" t="s">
        <v>70</v>
      </c>
      <c r="C19" s="245">
        <f>'[1]TREND_C1_Q (13)'!$M$39/1000</f>
        <v>0.21099999999999999</v>
      </c>
      <c r="D19" s="27">
        <f>'[1]TREND_C1_Q (13)'!$H$39/1000</f>
        <v>0</v>
      </c>
      <c r="E19" s="39" t="str">
        <f t="shared" si="0"/>
        <v>n.m.</v>
      </c>
      <c r="F19" s="246">
        <f>'[1]TREND_C1_Q (13)'!$AO$39</f>
        <v>-0.73424745034409811</v>
      </c>
      <c r="G19" s="27">
        <f>'[1]TREND_C1_Q (13)'!$D$39/1000</f>
        <v>0</v>
      </c>
      <c r="H19" s="27">
        <f>'[1]TREND_C1_Q (13)'!$E$39/1000</f>
        <v>0</v>
      </c>
      <c r="I19" s="27">
        <f>'[1]TREND_C1_Q (13)'!$F$39/1000</f>
        <v>0</v>
      </c>
      <c r="J19" s="27">
        <f>'[1]TREND_C1_Q (13)'!$G$39/1000</f>
        <v>3.0000000000000001E-3</v>
      </c>
      <c r="K19" s="27">
        <f>'[1]TREND_C1_Q (13)'!$I$39/1000</f>
        <v>0.21099999999999999</v>
      </c>
      <c r="L19" s="27">
        <f>'[1]TREND_C1_Q (13)'!$J$39/1000</f>
        <v>-0.21099999999999999</v>
      </c>
      <c r="M19" s="27">
        <f>'[1]TREND_C1_Q (13)'!$K$39/1000</f>
        <v>0</v>
      </c>
      <c r="N19" s="250">
        <f>'[1]TREND_C1_Q (13)'!$L$39/1000</f>
        <v>0</v>
      </c>
      <c r="O19" s="13"/>
    </row>
    <row r="20" spans="1:17" s="14" customFormat="1" ht="19.5" customHeight="1">
      <c r="A20" s="12"/>
      <c r="B20" s="56" t="s">
        <v>71</v>
      </c>
      <c r="C20" s="243">
        <f>'[1]TREND_C1_Q (13)'!$M$40/1000</f>
        <v>0</v>
      </c>
      <c r="D20" s="32">
        <f>'[1]TREND_C1_Q (13)'!$H$40/1000</f>
        <v>0</v>
      </c>
      <c r="E20" s="36" t="str">
        <f t="shared" si="0"/>
        <v>n.m.</v>
      </c>
      <c r="F20" s="246">
        <f>'[1]TREND_C1_Q (13)'!$AO$40</f>
        <v>-1</v>
      </c>
      <c r="G20" s="32">
        <f>'[1]TREND_C1_Q (13)'!$D$40/1000</f>
        <v>0</v>
      </c>
      <c r="H20" s="32">
        <f>'[1]TREND_C1_Q (13)'!$E$40/1000</f>
        <v>0</v>
      </c>
      <c r="I20" s="32">
        <f>'[1]TREND_C1_Q (13)'!$F$40/1000</f>
        <v>0</v>
      </c>
      <c r="J20" s="32">
        <f>'[1]TREND_C1_Q (13)'!$G$40/1000</f>
        <v>0</v>
      </c>
      <c r="K20" s="32">
        <f>'[1]TREND_C1_Q (13)'!$I$40/1000</f>
        <v>0</v>
      </c>
      <c r="L20" s="32">
        <f>'[1]TREND_C1_Q (13)'!$J$40/1000</f>
        <v>0</v>
      </c>
      <c r="M20" s="32">
        <f>'[1]TREND_C1_Q (13)'!$K$40/1000</f>
        <v>0</v>
      </c>
      <c r="N20" s="234">
        <f>'[1]TREND_C1_Q (13)'!$L$40/1000</f>
        <v>0</v>
      </c>
      <c r="O20" s="72"/>
    </row>
    <row r="21" spans="1:17" s="24" customFormat="1" ht="19.5" customHeight="1">
      <c r="A21" s="22"/>
      <c r="B21" s="20" t="s">
        <v>72</v>
      </c>
      <c r="C21" s="245">
        <f>'[1]TREND_C1_Q (13)'!$M$46/1000</f>
        <v>0.21099999999999999</v>
      </c>
      <c r="D21" s="27">
        <f>'[1]TREND_C1_Q (13)'!$H$46/1000</f>
        <v>0</v>
      </c>
      <c r="E21" s="39" t="str">
        <f t="shared" si="0"/>
        <v>n.m.</v>
      </c>
      <c r="F21" s="246" t="str">
        <f>'[1]TREND_C1_Q (13)'!$AO$46</f>
        <v>n.m.</v>
      </c>
      <c r="G21" s="27">
        <f>'[1]TREND_C1_Q (13)'!$D$46/1000</f>
        <v>0</v>
      </c>
      <c r="H21" s="27">
        <f>'[1]TREND_C1_Q (13)'!$E$46/1000</f>
        <v>0</v>
      </c>
      <c r="I21" s="27">
        <f>'[1]TREND_C1_Q (13)'!$F$46/1000</f>
        <v>0</v>
      </c>
      <c r="J21" s="27">
        <f>'[1]TREND_C1_Q (13)'!$G$46/1000</f>
        <v>3.0000000000000001E-3</v>
      </c>
      <c r="K21" s="27">
        <f>'[1]TREND_C1_Q (13)'!$I$46/1000</f>
        <v>0.21099999999999999</v>
      </c>
      <c r="L21" s="27">
        <f>'[1]TREND_C1_Q (13)'!$J$46/1000</f>
        <v>-0.21099999999999999</v>
      </c>
      <c r="M21" s="27">
        <f>'[1]TREND_C1_Q (13)'!$K$46/1000</f>
        <v>0</v>
      </c>
      <c r="N21" s="250">
        <f>'[1]TREND_C1_Q (13)'!$L$46/1000</f>
        <v>0</v>
      </c>
      <c r="O21" s="13"/>
    </row>
    <row r="22" spans="1:17" s="14" customFormat="1" ht="19.5" customHeight="1">
      <c r="A22" s="12"/>
      <c r="B22" s="33" t="s">
        <v>180</v>
      </c>
      <c r="C22" s="243">
        <f>'[1]TREND_C1_Q (13)'!$M$47/1000</f>
        <v>0</v>
      </c>
      <c r="D22" s="32">
        <f>'[1]TREND_C1_Q (13)'!$H$47/1000</f>
        <v>-1E-3</v>
      </c>
      <c r="E22" s="36">
        <f t="shared" si="0"/>
        <v>-1</v>
      </c>
      <c r="F22" s="244">
        <f>IF(E22="n.m.","n.m.",'[1]TREND_C1_Q (13)'!$AO$47)</f>
        <v>-1</v>
      </c>
      <c r="G22" s="32">
        <f>'[1]TREND_C1_Q (13)'!$D$47/1000</f>
        <v>-1E-3</v>
      </c>
      <c r="H22" s="32">
        <f>'[1]TREND_C1_Q (13)'!$E$47/1000</f>
        <v>1E-3</v>
      </c>
      <c r="I22" s="32">
        <f>'[1]TREND_C1_Q (13)'!$F$47/1000</f>
        <v>0</v>
      </c>
      <c r="J22" s="32">
        <f>'[1]TREND_C1_Q (13)'!$G$47/1000</f>
        <v>0</v>
      </c>
      <c r="K22" s="32">
        <f>'[1]TREND_C1_Q (13)'!$I$47/1000</f>
        <v>0</v>
      </c>
      <c r="L22" s="32">
        <f>'[1]TREND_C1_Q (13)'!$J$47/1000</f>
        <v>0</v>
      </c>
      <c r="M22" s="32">
        <f>'[1]TREND_C1_Q (13)'!$K$47/1000</f>
        <v>0</v>
      </c>
      <c r="N22" s="234">
        <f>'[1]TREND_C1_Q (13)'!$L$47/1000</f>
        <v>0</v>
      </c>
      <c r="O22" s="72"/>
    </row>
    <row r="23" spans="1:17" s="14" customFormat="1" ht="19.5" customHeight="1">
      <c r="A23" s="12"/>
      <c r="B23" s="35" t="s">
        <v>181</v>
      </c>
      <c r="C23" s="243">
        <f>'[1]TREND_C1_Q (13)'!$M$50/1000</f>
        <v>0</v>
      </c>
      <c r="D23" s="32">
        <f>'[1]TREND_C1_Q (13)'!$H$50/1000</f>
        <v>-1E-3</v>
      </c>
      <c r="E23" s="36">
        <f t="shared" si="0"/>
        <v>-1</v>
      </c>
      <c r="F23" s="244">
        <f>'[1]TREND_C1_Q (13)'!$AO$50</f>
        <v>-1</v>
      </c>
      <c r="G23" s="32">
        <f>'[1]TREND_C1_Q (13)'!$D$50/1000</f>
        <v>-1E-3</v>
      </c>
      <c r="H23" s="32">
        <f>'[1]TREND_C1_Q (13)'!$E$50/1000</f>
        <v>1E-3</v>
      </c>
      <c r="I23" s="32">
        <f>'[1]TREND_C1_Q (13)'!$F$50/1000</f>
        <v>0</v>
      </c>
      <c r="J23" s="32">
        <f>'[1]TREND_C1_Q (13)'!$G$50/1000</f>
        <v>0</v>
      </c>
      <c r="K23" s="32">
        <f>'[1]TREND_C1_Q (13)'!$I$50/1000</f>
        <v>0</v>
      </c>
      <c r="L23" s="32">
        <f>'[1]TREND_C1_Q (13)'!$J$50/1000</f>
        <v>0</v>
      </c>
      <c r="M23" s="32">
        <f>'[1]TREND_C1_Q (13)'!$K$50/1000</f>
        <v>0</v>
      </c>
      <c r="N23" s="234">
        <f>'[1]TREND_C1_Q (13)'!$L$50/1000</f>
        <v>0</v>
      </c>
      <c r="O23" s="72"/>
    </row>
    <row r="24" spans="1:17" s="14" customFormat="1" ht="19.5" customHeight="1">
      <c r="A24" s="12"/>
      <c r="B24" s="33" t="s">
        <v>74</v>
      </c>
      <c r="C24" s="243">
        <f>'[1]TREND_C1_Q (13)'!$M$57/1000</f>
        <v>0</v>
      </c>
      <c r="D24" s="32">
        <f>'[1]TREND_C1_Q (13)'!$H$57/1000</f>
        <v>0</v>
      </c>
      <c r="E24" s="36" t="str">
        <f t="shared" si="0"/>
        <v>n.m.</v>
      </c>
      <c r="F24" s="244" t="str">
        <f>'[1]TREND_C1_Q (13)'!$AO$57</f>
        <v>n.m</v>
      </c>
      <c r="G24" s="32">
        <f>'[1]TREND_C1_Q (13)'!$D$57/1000</f>
        <v>0</v>
      </c>
      <c r="H24" s="32">
        <f>'[1]TREND_C1_Q (13)'!$E$57/1000</f>
        <v>0</v>
      </c>
      <c r="I24" s="32">
        <f>'[1]TREND_C1_Q (13)'!$F$57/1000</f>
        <v>0</v>
      </c>
      <c r="J24" s="32">
        <f>'[1]TREND_C1_Q (13)'!$G$57/1000</f>
        <v>0</v>
      </c>
      <c r="K24" s="32">
        <f>'[1]TREND_C1_Q (13)'!$I$57/1000</f>
        <v>0</v>
      </c>
      <c r="L24" s="32">
        <f>'[1]TREND_C1_Q (13)'!$J$57/1000</f>
        <v>0</v>
      </c>
      <c r="M24" s="32">
        <f>'[1]TREND_C1_Q (13)'!$K$57/1000</f>
        <v>0</v>
      </c>
      <c r="N24" s="234">
        <f>'[1]TREND_C1_Q (13)'!$L$57/1000</f>
        <v>0</v>
      </c>
      <c r="O24" s="72"/>
    </row>
    <row r="25" spans="1:17" s="24" customFormat="1" ht="19.5" customHeight="1">
      <c r="A25" s="12"/>
      <c r="B25" s="33" t="s">
        <v>75</v>
      </c>
      <c r="C25" s="243">
        <f>'[1]TREND_C1_Q (13)'!$M$58/1000</f>
        <v>0</v>
      </c>
      <c r="D25" s="32">
        <f>'[1]TREND_C1_Q (13)'!$H$58/1000</f>
        <v>-1E-3</v>
      </c>
      <c r="E25" s="36">
        <f t="shared" si="0"/>
        <v>-1</v>
      </c>
      <c r="F25" s="244">
        <f>'[1]TREND_C1_Q (13)'!$AO$58</f>
        <v>-1</v>
      </c>
      <c r="G25" s="32">
        <f>'[1]TREND_C1_Q (13)'!$D$58/1000</f>
        <v>-1E-3</v>
      </c>
      <c r="H25" s="32">
        <f>'[1]TREND_C1_Q (13)'!$E$58/1000</f>
        <v>1E-3</v>
      </c>
      <c r="I25" s="32">
        <f>'[1]TREND_C1_Q (13)'!$F$58/1000</f>
        <v>-1E-3</v>
      </c>
      <c r="J25" s="32">
        <f>'[1]TREND_C1_Q (13)'!$G$58/1000</f>
        <v>1E-3</v>
      </c>
      <c r="K25" s="32">
        <f>'[1]TREND_C1_Q (13)'!$I$58/1000</f>
        <v>0</v>
      </c>
      <c r="L25" s="32">
        <f>'[1]TREND_C1_Q (13)'!$J$58/1000</f>
        <v>0</v>
      </c>
      <c r="M25" s="32">
        <f>'[1]TREND_C1_Q (13)'!$K$58/1000</f>
        <v>0</v>
      </c>
      <c r="N25" s="234">
        <f>'[1]TREND_C1_Q (13)'!$L$58/1000</f>
        <v>0</v>
      </c>
      <c r="O25" s="13"/>
    </row>
    <row r="26" spans="1:17" s="26" customFormat="1" ht="19.5" customHeight="1">
      <c r="A26" s="25"/>
      <c r="B26" s="20" t="s">
        <v>76</v>
      </c>
      <c r="C26" s="245">
        <f>'[1]TREND_C1_Q (13)'!$M$59/1000</f>
        <v>0.21099999999999999</v>
      </c>
      <c r="D26" s="27">
        <f>'[1]TREND_C1_Q (13)'!$H$59/1000</f>
        <v>-2E-3</v>
      </c>
      <c r="E26" s="39" t="str">
        <f t="shared" si="0"/>
        <v>n.m.</v>
      </c>
      <c r="F26" s="246" t="str">
        <f>'[1]TREND_C1_Q (13)'!$AO$59</f>
        <v>n.m.</v>
      </c>
      <c r="G26" s="27">
        <f>'[1]TREND_C1_Q (13)'!$D$59/1000</f>
        <v>-2E-3</v>
      </c>
      <c r="H26" s="27">
        <f>'[1]TREND_C1_Q (13)'!$E$59/1000</f>
        <v>2E-3</v>
      </c>
      <c r="I26" s="27">
        <f>'[1]TREND_C1_Q (13)'!$F$59/1000</f>
        <v>-1E-3</v>
      </c>
      <c r="J26" s="27">
        <f>'[1]TREND_C1_Q (13)'!$G$59/1000</f>
        <v>4.0000000000000001E-3</v>
      </c>
      <c r="K26" s="27">
        <f>'[1]TREND_C1_Q (13)'!$I$59/1000</f>
        <v>0.21099999999999999</v>
      </c>
      <c r="L26" s="27">
        <f>'[1]TREND_C1_Q (13)'!$J$59/1000</f>
        <v>-0.21099999999999999</v>
      </c>
      <c r="M26" s="27">
        <f>'[1]TREND_C1_Q (13)'!$K$59/1000</f>
        <v>0</v>
      </c>
      <c r="N26" s="250">
        <f>'[1]TREND_C1_Q (13)'!$L$59/1000</f>
        <v>0</v>
      </c>
      <c r="O26" s="73"/>
    </row>
    <row r="27" spans="1:17" ht="17.25" customHeight="1">
      <c r="A27" s="25"/>
      <c r="B27" s="20" t="s">
        <v>170</v>
      </c>
      <c r="C27" s="247">
        <f>'[1]TREND_C1_Q (13)'!$M$67/1000</f>
        <v>33.643000000000001</v>
      </c>
      <c r="D27" s="248">
        <f>'[1]TREND_C1_Q (13)'!$H$67/1000</f>
        <v>66.155000000000001</v>
      </c>
      <c r="E27" s="314">
        <f t="shared" si="0"/>
        <v>-0.4914518932809312</v>
      </c>
      <c r="F27" s="249">
        <f>'[1]TREND_C1_Q (13)'!$AO$67</f>
        <v>-0.49638524598406231</v>
      </c>
      <c r="G27" s="27">
        <f>'[1]TREND_C1_Q (13)'!$D$67/1000</f>
        <v>66.155000000000001</v>
      </c>
      <c r="H27" s="27">
        <f>'[1]TREND_C1_Q (13)'!$E$67/1000</f>
        <v>79.322999999999993</v>
      </c>
      <c r="I27" s="27">
        <f>'[1]TREND_C1_Q (13)'!$F$67/1000</f>
        <v>48.325000000000003</v>
      </c>
      <c r="J27" s="27">
        <f>'[1]TREND_C1_Q (13)'!$G$67/1000</f>
        <v>38.308</v>
      </c>
      <c r="K27" s="27">
        <f>'[1]TREND_C1_Q (13)'!$I$67/1000</f>
        <v>33.643000000000001</v>
      </c>
      <c r="L27" s="27">
        <f>'[1]TREND_C1_Q (13)'!$J$67/1000</f>
        <v>-33.643000000000001</v>
      </c>
      <c r="M27" s="27">
        <f>'[1]TREND_C1_Q (13)'!$K$67/1000</f>
        <v>0</v>
      </c>
      <c r="N27" s="251">
        <f>'[1]TREND_C1_Q (13)'!$L$67/1000</f>
        <v>0</v>
      </c>
      <c r="O27" s="74"/>
    </row>
    <row r="28" spans="1:17" ht="6.75" customHeight="1">
      <c r="A28" s="22"/>
      <c r="B28" s="20"/>
      <c r="C28" s="27"/>
      <c r="D28" s="27"/>
      <c r="E28" s="39"/>
      <c r="F28" s="28"/>
      <c r="G28" s="27"/>
      <c r="H28" s="27"/>
      <c r="I28" s="27"/>
      <c r="J28" s="27"/>
      <c r="K28" s="32"/>
      <c r="L28" s="32"/>
      <c r="M28" s="32"/>
      <c r="N28" s="32"/>
      <c r="O28" s="74"/>
    </row>
    <row r="29" spans="1:17" ht="19.5" customHeight="1">
      <c r="A29" s="7"/>
      <c r="B29" s="57"/>
      <c r="C29" s="58"/>
      <c r="D29" s="58"/>
      <c r="E29" s="28"/>
      <c r="G29" s="58"/>
      <c r="H29" s="58"/>
      <c r="I29" s="58"/>
      <c r="J29" s="58"/>
      <c r="K29" s="27"/>
      <c r="L29" s="27"/>
      <c r="M29" s="27"/>
      <c r="N29" s="27"/>
      <c r="O29" s="74"/>
    </row>
    <row r="30" spans="1:17" ht="19.5" customHeight="1">
      <c r="A30" s="305" t="s">
        <v>90</v>
      </c>
      <c r="B30" s="223"/>
      <c r="C30" s="58"/>
      <c r="D30" s="58"/>
      <c r="E30" s="28"/>
      <c r="F30" s="79"/>
      <c r="G30" s="58"/>
      <c r="H30" s="58"/>
      <c r="I30" s="58"/>
      <c r="J30" s="58"/>
      <c r="K30" s="32"/>
      <c r="L30" s="32"/>
      <c r="M30" s="32"/>
      <c r="N30" s="32"/>
      <c r="O30" s="74"/>
    </row>
    <row r="31" spans="1:17" ht="19.5" customHeight="1">
      <c r="A31" s="42"/>
      <c r="B31" s="20" t="s">
        <v>84</v>
      </c>
      <c r="C31" s="77">
        <f>-C18/C13</f>
        <v>0</v>
      </c>
      <c r="D31" s="77" t="e">
        <f>-D18/D13</f>
        <v>#DIV/0!</v>
      </c>
      <c r="E31" s="78" t="e">
        <f>(C31-D31)*100</f>
        <v>#DIV/0!</v>
      </c>
      <c r="F31" s="79"/>
      <c r="G31" s="77" t="e">
        <f t="shared" ref="G31:N31" si="1">-G18/G13</f>
        <v>#DIV/0!</v>
      </c>
      <c r="H31" s="77" t="e">
        <f t="shared" si="1"/>
        <v>#DIV/0!</v>
      </c>
      <c r="I31" s="77" t="e">
        <f t="shared" si="1"/>
        <v>#DIV/0!</v>
      </c>
      <c r="J31" s="77">
        <f t="shared" si="1"/>
        <v>0</v>
      </c>
      <c r="K31" s="77">
        <f t="shared" si="1"/>
        <v>0</v>
      </c>
      <c r="L31" s="77">
        <f t="shared" si="1"/>
        <v>0</v>
      </c>
      <c r="M31" s="77" t="e">
        <f t="shared" si="1"/>
        <v>#DIV/0!</v>
      </c>
      <c r="N31" s="77" t="e">
        <f t="shared" si="1"/>
        <v>#DIV/0!</v>
      </c>
      <c r="O31" s="7"/>
    </row>
    <row r="32" spans="1:17" ht="19.5" customHeight="1">
      <c r="A32" s="42"/>
      <c r="B32" s="20" t="s">
        <v>85</v>
      </c>
      <c r="C32" s="49">
        <f>'[1]TREND_C1_Q (13)'!$M$99</f>
        <v>0</v>
      </c>
      <c r="D32" s="49">
        <f>'[1]TREND_C1_Q (13)'!$H$99</f>
        <v>0</v>
      </c>
      <c r="E32" s="59">
        <f>C32-D32</f>
        <v>0</v>
      </c>
      <c r="F32" s="80"/>
      <c r="G32" s="49">
        <f>'[1]TREND_C1_Q (13)'!$D$99</f>
        <v>0</v>
      </c>
      <c r="H32" s="49">
        <f>'[1]TREND_C1_Q (13)'!$E$99</f>
        <v>0</v>
      </c>
      <c r="I32" s="49">
        <f>'[1]TREND_C1_Q (13)'!$F$99</f>
        <v>0</v>
      </c>
      <c r="J32" s="49">
        <f>'[1]TREND_C1_Q (13)'!$G$99</f>
        <v>0</v>
      </c>
      <c r="K32" s="49">
        <f>'[1]TREND_C1_Q (13)'!$I$99</f>
        <v>0</v>
      </c>
      <c r="L32" s="49">
        <f>'[1]TREND_C1_Q (13)'!$J$99</f>
        <v>0</v>
      </c>
      <c r="M32" s="49">
        <f>'[1]TREND_C1_Q (13)'!$K$99</f>
        <v>0</v>
      </c>
      <c r="N32" s="49">
        <f>'[1]TREND_C1_Q (13)'!$L$99</f>
        <v>0</v>
      </c>
      <c r="O32" s="7"/>
    </row>
    <row r="33" spans="1:17" ht="19.5" customHeight="1">
      <c r="A33" s="305" t="s">
        <v>91</v>
      </c>
      <c r="B33" s="223"/>
      <c r="C33" s="51"/>
      <c r="D33" s="51"/>
      <c r="E33" s="51"/>
      <c r="F33" s="81"/>
      <c r="G33" s="52"/>
      <c r="H33" s="52"/>
      <c r="I33" s="52"/>
      <c r="J33" s="52"/>
      <c r="K33" s="32"/>
      <c r="L33" s="32"/>
      <c r="M33" s="32"/>
      <c r="N33" s="32"/>
      <c r="O33" s="7"/>
    </row>
    <row r="34" spans="1:17" ht="19.5" customHeight="1">
      <c r="A34" s="53"/>
      <c r="B34" s="20" t="str">
        <f>+'[1]TREND_C1_Q (13)'!$B$71</f>
        <v>Customers Loans net of Repos and IC</v>
      </c>
      <c r="C34" s="27">
        <f>'[1]TREND_C1_Q (13)'!$M$71/1000</f>
        <v>0</v>
      </c>
      <c r="D34" s="27">
        <f>'[1]TREND_C1_Q (13)'!$H$71/1000</f>
        <v>0</v>
      </c>
      <c r="E34" s="39" t="str">
        <f>IF(C34*D34&gt;0,C34/D34-1,"n.m.")</f>
        <v>n.m.</v>
      </c>
      <c r="F34" s="81"/>
      <c r="G34" s="27">
        <f>'[1]TREND_C1_Q (13)'!$D$71/1000</f>
        <v>0</v>
      </c>
      <c r="H34" s="27">
        <f>'[1]TREND_C1_Q (13)'!$E$71/1000</f>
        <v>0</v>
      </c>
      <c r="I34" s="27">
        <f>'[1]TREND_C1_Q (13)'!$F$71/1000</f>
        <v>0</v>
      </c>
      <c r="J34" s="27">
        <f>'[1]TREND_C1_Q (13)'!$G$71/1000</f>
        <v>0</v>
      </c>
      <c r="K34" s="27">
        <f>'[1]TREND_C1_Q (13)'!$I$71/1000</f>
        <v>0</v>
      </c>
      <c r="L34" s="27">
        <f>'[1]TREND_C1_Q (13)'!$J$71/1000</f>
        <v>0</v>
      </c>
      <c r="M34" s="27">
        <f>'[1]TREND_C1_Q (13)'!$K$71/1000</f>
        <v>0</v>
      </c>
      <c r="N34" s="27">
        <f>'[1]TREND_C1_Q (13)'!$L$71/1000</f>
        <v>0</v>
      </c>
      <c r="O34" s="7"/>
    </row>
    <row r="35" spans="1:17" ht="19.5" customHeight="1">
      <c r="A35" s="53"/>
      <c r="B35" s="34" t="str">
        <f>+'[1]TREND_C1_Q (13)'!$B$74</f>
        <v>Customer Depos (excl. Repos and IC)</v>
      </c>
      <c r="C35" s="27">
        <f>'[1]TREND_C1_Q (13)'!$M$74/1000</f>
        <v>0</v>
      </c>
      <c r="D35" s="27">
        <f>'[1]TREND_C1_Q (13)'!$H$74/1000</f>
        <v>0</v>
      </c>
      <c r="E35" s="39" t="str">
        <f>IF(C35*D35&gt;0,C35/D35-1,"n.m.")</f>
        <v>n.m.</v>
      </c>
      <c r="F35" s="81"/>
      <c r="G35" s="27">
        <f>'[1]TREND_C1_Q (13)'!$D$74/1000</f>
        <v>0</v>
      </c>
      <c r="H35" s="27">
        <f>'[1]TREND_C1_Q (13)'!$E$74/1000</f>
        <v>0</v>
      </c>
      <c r="I35" s="27">
        <f>'[1]TREND_C1_Q (13)'!$F$74/1000</f>
        <v>0</v>
      </c>
      <c r="J35" s="27">
        <f>'[1]TREND_C1_Q (13)'!$G$74/1000</f>
        <v>0</v>
      </c>
      <c r="K35" s="27">
        <f>'[1]TREND_C1_Q (13)'!$I$74/1000</f>
        <v>0</v>
      </c>
      <c r="L35" s="27">
        <f>'[1]TREND_C1_Q (13)'!$J$74/1000</f>
        <v>0</v>
      </c>
      <c r="M35" s="27">
        <f>'[1]TREND_C1_Q (13)'!$K$74/1000</f>
        <v>0</v>
      </c>
      <c r="N35" s="27">
        <f>'[1]TREND_C1_Q (13)'!$L$74/1000</f>
        <v>0</v>
      </c>
      <c r="O35" s="7"/>
    </row>
    <row r="36" spans="1:17" ht="19.5" customHeight="1">
      <c r="A36" s="42"/>
      <c r="B36" s="20" t="s">
        <v>158</v>
      </c>
      <c r="C36" s="27">
        <f>'[1]TREND_C1_Q (13)'!$M$78/1000</f>
        <v>26319.438999999998</v>
      </c>
      <c r="D36" s="27">
        <f>'[1]TREND_C1_Q (13)'!$H$78/1000</f>
        <v>25430.874</v>
      </c>
      <c r="E36" s="39">
        <f>IF(C36*D36&gt;0,C36/D36-1,"n.m.")</f>
        <v>3.4940403542560006E-2</v>
      </c>
      <c r="F36" s="82"/>
      <c r="G36" s="27">
        <f>'[1]TREND_C1_Q (13)'!$D$78/1000</f>
        <v>25430.874</v>
      </c>
      <c r="H36" s="27">
        <f>'[1]TREND_C1_Q (13)'!$E$78/1000</f>
        <v>25001.088500000002</v>
      </c>
      <c r="I36" s="27">
        <f>'[1]TREND_C1_Q (13)'!$F$78/1000</f>
        <v>25648.940500000001</v>
      </c>
      <c r="J36" s="27">
        <f>'[1]TREND_C1_Q (13)'!$G$78/1000</f>
        <v>25336.195</v>
      </c>
      <c r="K36" s="27">
        <f>'[1]TREND_C1_Q (13)'!$I$78/1000</f>
        <v>26319.438999999998</v>
      </c>
      <c r="L36" s="27">
        <f>'[1]TREND_C1_Q (13)'!$J$78/1000</f>
        <v>0</v>
      </c>
      <c r="M36" s="27">
        <f>'[1]TREND_C1_Q (13)'!$K$78/1000</f>
        <v>0</v>
      </c>
      <c r="N36" s="27">
        <f>'[1]TREND_C1_Q (13)'!$L$78/1000</f>
        <v>0</v>
      </c>
      <c r="O36" s="7"/>
    </row>
    <row r="37" spans="1:17" ht="19.5" customHeight="1">
      <c r="A37" s="305" t="s">
        <v>7</v>
      </c>
      <c r="B37" s="223"/>
      <c r="C37" s="27"/>
      <c r="D37" s="27"/>
      <c r="E37" s="60"/>
      <c r="F37" s="81"/>
      <c r="G37" s="27"/>
      <c r="H37" s="27"/>
      <c r="I37" s="27"/>
      <c r="J37" s="27"/>
      <c r="K37" s="27"/>
      <c r="L37" s="27"/>
      <c r="M37" s="27"/>
      <c r="N37" s="27"/>
      <c r="O37" s="7"/>
    </row>
    <row r="38" spans="1:17" ht="19.5" customHeight="1">
      <c r="A38" s="7"/>
      <c r="B38" s="34" t="s">
        <v>88</v>
      </c>
      <c r="C38" s="27">
        <f>'[1]TREND_C1_Q (13)'!$M$81</f>
        <v>0</v>
      </c>
      <c r="D38" s="27">
        <f>'[1]TREND_C1_Q (13)'!$H$81</f>
        <v>0.5</v>
      </c>
      <c r="E38" s="39" t="str">
        <f>IF(C38*D38&gt;0,C38/D38-1,"n.m.")</f>
        <v>n.m.</v>
      </c>
      <c r="F38" s="79"/>
      <c r="G38" s="27">
        <f>'[1]TREND_C1_Q (13)'!$D$81</f>
        <v>0.5</v>
      </c>
      <c r="H38" s="27">
        <f>'[1]TREND_C1_Q (13)'!$E$81</f>
        <v>0.5</v>
      </c>
      <c r="I38" s="27">
        <f>'[1]TREND_C1_Q (13)'!$F$81</f>
        <v>0</v>
      </c>
      <c r="J38" s="27">
        <f>'[1]TREND_C1_Q (13)'!$G$81</f>
        <v>0</v>
      </c>
      <c r="K38" s="27">
        <f>'[1]TREND_C1_Q (13)'!$I$81</f>
        <v>0</v>
      </c>
      <c r="L38" s="27">
        <f>'[1]TREND_C1_Q (13)'!$J$81</f>
        <v>0</v>
      </c>
      <c r="M38" s="27">
        <f>'[1]TREND_C1_Q (13)'!$K$81</f>
        <v>0</v>
      </c>
      <c r="N38" s="27">
        <f>'[1]TREND_C1_Q (13)'!$L$81</f>
        <v>0</v>
      </c>
    </row>
    <row r="39" spans="1:17" ht="19.5" customHeight="1">
      <c r="A39" s="7"/>
      <c r="B39" s="34" t="str">
        <f>+'[1]TREND_C1_Q (13)'!$B$101</f>
        <v>ROAC</v>
      </c>
      <c r="C39" s="77">
        <f>'[1]TREND_C1_Q (13)'!$M$101</f>
        <v>0.11087225769773018</v>
      </c>
      <c r="D39" s="77">
        <f>'[1]TREND_C1_Q (13)'!$H$101</f>
        <v>0.20379214499178333</v>
      </c>
      <c r="E39" s="77">
        <f>IF(C39*D39&gt;0,C39/D39-1,"n.m.")</f>
        <v>-0.45595421402429215</v>
      </c>
      <c r="F39" s="341"/>
      <c r="G39" s="77">
        <f>'[1]TREND_C1_Q (13)'!$D$101</f>
        <v>0.20379214499178333</v>
      </c>
      <c r="H39" s="77">
        <f>'[1]TREND_C1_Q (13)'!$E$101</f>
        <v>0.25089954409206888</v>
      </c>
      <c r="I39" s="77">
        <f>'[1]TREND_C1_Q (13)'!$F$101</f>
        <v>0.38120122283584373</v>
      </c>
      <c r="J39" s="77">
        <f>'[1]TREND_C1_Q (13)'!$G$101</f>
        <v>0.14952078497387436</v>
      </c>
      <c r="K39" s="77">
        <f>'[1]TREND_C1_Q (13)'!$I$101</f>
        <v>0.11087225769773018</v>
      </c>
      <c r="L39" s="77">
        <f>'[1]TREND_C1_Q (13)'!$J$101</f>
        <v>254.63885416678491</v>
      </c>
      <c r="M39" s="77">
        <f>'[1]TREND_C1_Q (13)'!$K$101</f>
        <v>0</v>
      </c>
      <c r="N39" s="77">
        <f>'[1]TREND_C1_Q (13)'!$L$101</f>
        <v>0</v>
      </c>
      <c r="O39" s="340"/>
      <c r="P39" s="340"/>
      <c r="Q39" s="340"/>
    </row>
    <row r="40" spans="1:17">
      <c r="C40" s="27"/>
      <c r="D40" s="27"/>
      <c r="I40" s="27"/>
      <c r="J40" s="27"/>
      <c r="K40" s="27"/>
      <c r="L40" s="27"/>
      <c r="M40" s="27"/>
      <c r="N40" s="27"/>
    </row>
    <row r="41" spans="1:17">
      <c r="C41" s="27"/>
      <c r="D41" s="27"/>
      <c r="I41" s="27"/>
      <c r="J41" s="27"/>
      <c r="K41" s="27"/>
      <c r="L41" s="27"/>
      <c r="M41" s="27"/>
      <c r="N41" s="27"/>
    </row>
    <row r="42" spans="1:17">
      <c r="C42" s="27"/>
      <c r="D42" s="27"/>
      <c r="I42" s="27"/>
      <c r="J42" s="27"/>
      <c r="K42" s="27"/>
      <c r="L42" s="27"/>
      <c r="M42" s="27"/>
      <c r="N42" s="27"/>
    </row>
    <row r="44" spans="1:17">
      <c r="C44" s="27"/>
      <c r="D44" s="27"/>
      <c r="I44" s="27"/>
      <c r="J44" s="27"/>
      <c r="K44" s="27"/>
      <c r="L44" s="27"/>
      <c r="M44" s="27"/>
      <c r="N44" s="27"/>
    </row>
    <row r="48" spans="1:17">
      <c r="B48" s="62" t="s">
        <v>167</v>
      </c>
      <c r="C48" s="43">
        <f>C49-C50</f>
        <v>0</v>
      </c>
      <c r="D48" s="43">
        <f t="shared" ref="D48:M48" si="2">D49-D50</f>
        <v>0</v>
      </c>
      <c r="E48" s="43"/>
      <c r="F48" s="43"/>
      <c r="G48" s="43"/>
      <c r="H48" s="43">
        <f t="shared" si="2"/>
        <v>0</v>
      </c>
      <c r="I48" s="43">
        <f t="shared" si="2"/>
        <v>0</v>
      </c>
      <c r="J48" s="43">
        <f t="shared" si="2"/>
        <v>0</v>
      </c>
      <c r="K48" s="43">
        <f t="shared" si="2"/>
        <v>0</v>
      </c>
      <c r="L48" s="43">
        <f t="shared" si="2"/>
        <v>0</v>
      </c>
      <c r="M48" s="43">
        <f t="shared" si="2"/>
        <v>0</v>
      </c>
      <c r="N48" s="43">
        <f>N49-N50</f>
        <v>0</v>
      </c>
    </row>
    <row r="49" spans="2:14">
      <c r="B49" s="63" t="s">
        <v>169</v>
      </c>
      <c r="C49" s="55">
        <f>SUM(C14:C17)</f>
        <v>0</v>
      </c>
      <c r="D49" s="55">
        <f>SUM(D14:D17)</f>
        <v>0</v>
      </c>
      <c r="E49" s="55"/>
      <c r="F49" s="55"/>
      <c r="G49" s="55"/>
      <c r="H49" s="55">
        <f t="shared" ref="H49:N49" si="3">SUM(H14:H17)</f>
        <v>0</v>
      </c>
      <c r="I49" s="55">
        <f t="shared" si="3"/>
        <v>0</v>
      </c>
      <c r="J49" s="55">
        <f t="shared" si="3"/>
        <v>0</v>
      </c>
      <c r="K49" s="55">
        <f t="shared" si="3"/>
        <v>0</v>
      </c>
      <c r="L49" s="55">
        <f t="shared" si="3"/>
        <v>0</v>
      </c>
      <c r="M49" s="55">
        <f t="shared" si="3"/>
        <v>0</v>
      </c>
      <c r="N49" s="55">
        <f t="shared" si="3"/>
        <v>0</v>
      </c>
    </row>
    <row r="50" spans="2:14">
      <c r="B50" s="63" t="s">
        <v>168</v>
      </c>
      <c r="C50" s="55">
        <f>C18</f>
        <v>0</v>
      </c>
      <c r="D50" s="55">
        <f>D18</f>
        <v>0</v>
      </c>
      <c r="E50" s="55"/>
      <c r="F50" s="55"/>
      <c r="G50" s="55"/>
      <c r="H50" s="55">
        <f t="shared" ref="H50:N50" si="4">H18</f>
        <v>0</v>
      </c>
      <c r="I50" s="55">
        <f t="shared" si="4"/>
        <v>0</v>
      </c>
      <c r="J50" s="55">
        <f t="shared" si="4"/>
        <v>0</v>
      </c>
      <c r="K50" s="55">
        <f t="shared" si="4"/>
        <v>0</v>
      </c>
      <c r="L50" s="55">
        <f t="shared" si="4"/>
        <v>0</v>
      </c>
      <c r="M50" s="55">
        <f t="shared" si="4"/>
        <v>0</v>
      </c>
      <c r="N50" s="55">
        <f t="shared" si="4"/>
        <v>0</v>
      </c>
    </row>
    <row r="68" spans="2:14">
      <c r="B68" s="9" t="s">
        <v>64</v>
      </c>
      <c r="C68" s="64">
        <f>C13</f>
        <v>0.21099999999999999</v>
      </c>
      <c r="D68" s="64">
        <f>D13</f>
        <v>0</v>
      </c>
      <c r="E68" s="64"/>
      <c r="F68" s="64"/>
      <c r="G68" s="64">
        <f t="shared" ref="G68:N68" si="5">G13</f>
        <v>0</v>
      </c>
      <c r="H68" s="64">
        <f t="shared" si="5"/>
        <v>0</v>
      </c>
      <c r="I68" s="64">
        <f t="shared" si="5"/>
        <v>0</v>
      </c>
      <c r="J68" s="64">
        <f t="shared" si="5"/>
        <v>3.0000000000000001E-3</v>
      </c>
      <c r="K68" s="64">
        <f t="shared" si="5"/>
        <v>0.21099999999999999</v>
      </c>
      <c r="L68" s="64">
        <f t="shared" si="5"/>
        <v>-0.21099999999999999</v>
      </c>
      <c r="M68" s="64">
        <f t="shared" si="5"/>
        <v>0</v>
      </c>
      <c r="N68" s="64">
        <f t="shared" si="5"/>
        <v>0</v>
      </c>
    </row>
    <row r="69" spans="2:14">
      <c r="B69" s="9" t="s">
        <v>170</v>
      </c>
      <c r="C69" s="64">
        <f>C27</f>
        <v>33.643000000000001</v>
      </c>
      <c r="D69" s="64">
        <f>D27</f>
        <v>66.155000000000001</v>
      </c>
      <c r="E69" s="64"/>
      <c r="F69" s="64"/>
      <c r="G69" s="64">
        <f t="shared" ref="G69:N69" si="6">G27</f>
        <v>66.155000000000001</v>
      </c>
      <c r="H69" s="64">
        <f t="shared" si="6"/>
        <v>79.322999999999993</v>
      </c>
      <c r="I69" s="64">
        <f t="shared" si="6"/>
        <v>48.325000000000003</v>
      </c>
      <c r="J69" s="64">
        <f t="shared" si="6"/>
        <v>38.308</v>
      </c>
      <c r="K69" s="64">
        <f t="shared" si="6"/>
        <v>33.643000000000001</v>
      </c>
      <c r="L69" s="64">
        <f t="shared" si="6"/>
        <v>-33.643000000000001</v>
      </c>
      <c r="M69" s="64">
        <f t="shared" si="6"/>
        <v>0</v>
      </c>
      <c r="N69" s="64">
        <f t="shared" si="6"/>
        <v>0</v>
      </c>
    </row>
    <row r="70" spans="2:14">
      <c r="B70" s="9" t="s">
        <v>85</v>
      </c>
      <c r="C70" s="65">
        <f>C32</f>
        <v>0</v>
      </c>
      <c r="D70" s="65">
        <f>D32</f>
        <v>0</v>
      </c>
      <c r="E70" s="65"/>
      <c r="F70" s="65"/>
      <c r="G70" s="65">
        <f t="shared" ref="G70:N70" si="7">G32</f>
        <v>0</v>
      </c>
      <c r="H70" s="65">
        <f t="shared" si="7"/>
        <v>0</v>
      </c>
      <c r="I70" s="65">
        <f t="shared" si="7"/>
        <v>0</v>
      </c>
      <c r="J70" s="65">
        <f t="shared" si="7"/>
        <v>0</v>
      </c>
      <c r="K70" s="65">
        <f t="shared" si="7"/>
        <v>0</v>
      </c>
      <c r="L70" s="65">
        <f t="shared" si="7"/>
        <v>0</v>
      </c>
      <c r="M70" s="65">
        <f t="shared" si="7"/>
        <v>0</v>
      </c>
      <c r="N70" s="65">
        <f t="shared" si="7"/>
        <v>0</v>
      </c>
    </row>
    <row r="71" spans="2:14">
      <c r="B71" s="9" t="s">
        <v>87</v>
      </c>
      <c r="C71" s="64">
        <f>C34</f>
        <v>0</v>
      </c>
      <c r="D71" s="64">
        <f>D34</f>
        <v>0</v>
      </c>
      <c r="E71" s="64"/>
      <c r="F71" s="64"/>
      <c r="G71" s="64">
        <f t="shared" ref="G71:N71" si="8">G34</f>
        <v>0</v>
      </c>
      <c r="H71" s="64">
        <f t="shared" si="8"/>
        <v>0</v>
      </c>
      <c r="I71" s="64">
        <f t="shared" si="8"/>
        <v>0</v>
      </c>
      <c r="J71" s="64">
        <f t="shared" si="8"/>
        <v>0</v>
      </c>
      <c r="K71" s="64">
        <f t="shared" si="8"/>
        <v>0</v>
      </c>
      <c r="L71" s="64">
        <f t="shared" si="8"/>
        <v>0</v>
      </c>
      <c r="M71" s="64">
        <f t="shared" si="8"/>
        <v>0</v>
      </c>
      <c r="N71" s="64">
        <f t="shared" si="8"/>
        <v>0</v>
      </c>
    </row>
    <row r="72" spans="2:14">
      <c r="C72" s="66"/>
      <c r="D72" s="66"/>
      <c r="E72" s="66"/>
      <c r="F72" s="66"/>
      <c r="G72" s="66"/>
      <c r="H72" s="66"/>
      <c r="I72" s="66"/>
      <c r="J72" s="66"/>
      <c r="K72" s="66"/>
      <c r="L72" s="66"/>
      <c r="M72" s="66"/>
    </row>
    <row r="73" spans="2:14">
      <c r="B73" s="67" t="s">
        <v>171</v>
      </c>
      <c r="C73" s="66"/>
      <c r="D73" s="66"/>
      <c r="E73" s="66"/>
      <c r="F73" s="66"/>
      <c r="G73" s="66"/>
      <c r="H73" s="66"/>
      <c r="I73" s="66"/>
      <c r="J73" s="66"/>
      <c r="K73" s="66"/>
      <c r="L73" s="66"/>
      <c r="M73" s="66"/>
    </row>
    <row r="74" spans="2:14">
      <c r="B74" s="9" t="s">
        <v>64</v>
      </c>
      <c r="C74" s="55">
        <f>'[3]SWE_13_P&amp;L_M_ (9)'!$N$36/1000</f>
        <v>0.21099999999999999</v>
      </c>
      <c r="D74" s="55">
        <f>'[3]SWE_13_P&amp;L_M_ (9)'!$I$36/1000</f>
        <v>0</v>
      </c>
      <c r="E74" s="64"/>
      <c r="F74" s="64"/>
      <c r="G74" s="55">
        <f>('[3]SWE_13_P&amp;L_M_ (9)'!$E$36)/1000</f>
        <v>0</v>
      </c>
      <c r="H74" s="55">
        <f>('[3]SWE_13_P&amp;L_M_ (9)'!$F$36)/1000</f>
        <v>0</v>
      </c>
      <c r="I74" s="55">
        <f>('[3]SWE_13_P&amp;L_M_ (9)'!$G$36)/1000</f>
        <v>0</v>
      </c>
      <c r="J74" s="55">
        <f>('[3]SWE_13_P&amp;L_M_ (9)'!$H$36)/1000</f>
        <v>3.0000000000000001E-3</v>
      </c>
      <c r="K74" s="55">
        <f>('[3]SWE_13_P&amp;L_M_ (9)'!$J$36)/1000</f>
        <v>0.21099999999999999</v>
      </c>
      <c r="L74" s="55">
        <f>('[3]SWE_13_P&amp;L_M_ (9)'!$K$36)/1000</f>
        <v>-0.21099999999999999</v>
      </c>
      <c r="M74" s="55">
        <f>('[3]SWE_13_P&amp;L_M_ (9)'!$L$36)/1000</f>
        <v>0</v>
      </c>
      <c r="N74" s="55">
        <f>('[3]SWE_13_P&amp;L_M_ (9)'!$M$36)/1000</f>
        <v>0</v>
      </c>
    </row>
    <row r="75" spans="2:14">
      <c r="B75" s="9" t="s">
        <v>170</v>
      </c>
      <c r="C75" s="55">
        <f>'[3]SWE_13_P&amp;L_M_ (49)'!$N$36/1000</f>
        <v>33.643000000000001</v>
      </c>
      <c r="D75" s="55">
        <f>'[3]SWE_13_P&amp;L_M_ (49)'!$I$36/1000</f>
        <v>66.155000000000001</v>
      </c>
      <c r="E75" s="64"/>
      <c r="F75" s="64"/>
      <c r="G75" s="55">
        <f>('[3]SWE_13_P&amp;L_M_ (49)'!$E$36)/1000</f>
        <v>66.155000000000001</v>
      </c>
      <c r="H75" s="55">
        <f>('[3]SWE_13_P&amp;L_M_ (49)'!$F$36)/1000</f>
        <v>79.322999999999993</v>
      </c>
      <c r="I75" s="55">
        <f>('[3]SWE_13_P&amp;L_M_ (49)'!$G$36)/1000</f>
        <v>48.325000000000003</v>
      </c>
      <c r="J75" s="55">
        <f>('[3]SWE_13_P&amp;L_M_ (49)'!$H$36)/1000</f>
        <v>38.308</v>
      </c>
      <c r="K75" s="55">
        <f>('[3]SWE_13_P&amp;L_M_ (49)'!$J$36)/1000</f>
        <v>33.643000000000001</v>
      </c>
      <c r="L75" s="55">
        <f>('[3]SWE_13_P&amp;L_M_ (49)'!$K$36)/1000</f>
        <v>-33.643000000000001</v>
      </c>
      <c r="M75" s="55">
        <f>('[3]SWE_13_P&amp;L_M_ (49)'!$L$36)/1000</f>
        <v>0</v>
      </c>
      <c r="N75" s="55">
        <f>('[3]SWE_13_P&amp;L_M_ (49)'!$M$36)/1000</f>
        <v>0</v>
      </c>
    </row>
    <row r="76" spans="2:14">
      <c r="B76" s="9" t="s">
        <v>85</v>
      </c>
      <c r="C76" s="55">
        <f>[4]CoR!$L$36</f>
        <v>0</v>
      </c>
      <c r="D76" s="55">
        <f>[4]CoR!$G$36</f>
        <v>0</v>
      </c>
      <c r="E76" s="64"/>
      <c r="F76" s="64"/>
      <c r="G76" s="55">
        <f>[4]CoR!$C$36</f>
        <v>0</v>
      </c>
      <c r="H76" s="55">
        <f>[4]CoR!$D$36</f>
        <v>0</v>
      </c>
      <c r="I76" s="55">
        <f>[4]CoR!$E$36</f>
        <v>0</v>
      </c>
      <c r="J76" s="55">
        <f>[4]CoR!$F$36</f>
        <v>0</v>
      </c>
      <c r="K76" s="55">
        <f>[4]CoR!$H$36</f>
        <v>0</v>
      </c>
      <c r="L76" s="55">
        <f>[4]CoR!$I$36</f>
        <v>0</v>
      </c>
      <c r="M76" s="55">
        <f>[4]CoR!$J$36</f>
        <v>0</v>
      </c>
      <c r="N76" s="55">
        <f>[4]CoR!$K$36</f>
        <v>0</v>
      </c>
    </row>
    <row r="77" spans="2:14">
      <c r="B77" s="9" t="s">
        <v>87</v>
      </c>
      <c r="C77" s="64">
        <f>'[5]SWE_13_VOL_Q (4)'!$N$36/1000</f>
        <v>0</v>
      </c>
      <c r="D77" s="64">
        <f>'[5]SWE_13_VOL_Q (4)'!$I$36/1000</f>
        <v>0</v>
      </c>
      <c r="E77" s="64"/>
      <c r="F77" s="64"/>
      <c r="G77" s="64">
        <f>('[5]SWE_13_VOL_Q (4)'!$E$36)/1000</f>
        <v>0</v>
      </c>
      <c r="H77" s="64">
        <f>('[5]SWE_13_VOL_Q (4)'!$F$36)/1000</f>
        <v>0</v>
      </c>
      <c r="I77" s="64">
        <f>('[5]SWE_13_VOL_Q (4)'!$G$36)/1000</f>
        <v>0</v>
      </c>
      <c r="J77" s="64">
        <f>('[5]SWE_13_VOL_Q (4)'!$H$36)/1000</f>
        <v>0</v>
      </c>
      <c r="K77" s="64">
        <f>('[5]SWE_13_VOL_Q (4)'!$J$36)/1000</f>
        <v>0</v>
      </c>
      <c r="L77" s="64">
        <f>('[5]SWE_13_VOL_Q (4)'!$K$36)/1000</f>
        <v>0</v>
      </c>
      <c r="M77" s="64">
        <f>('[5]SWE_13_VOL_Q (4)'!$L$36)/1000</f>
        <v>0</v>
      </c>
      <c r="N77" s="64">
        <f>('[5]SWE_13_VOL_Q (4)'!$M$36)/1000</f>
        <v>0</v>
      </c>
    </row>
    <row r="78" spans="2:14">
      <c r="B78" s="9" t="s">
        <v>173</v>
      </c>
      <c r="C78" s="55" t="e">
        <f>#REF!/1000</f>
        <v>#REF!</v>
      </c>
      <c r="D78" s="55" t="e">
        <f>#REF!/1000</f>
        <v>#REF!</v>
      </c>
      <c r="E78" s="64"/>
      <c r="F78" s="64"/>
      <c r="G78" s="55" t="e">
        <f>(#REF!)/1000</f>
        <v>#REF!</v>
      </c>
      <c r="H78" s="55" t="e">
        <f>(#REF!)/1000</f>
        <v>#REF!</v>
      </c>
      <c r="I78" s="55" t="e">
        <f>(#REF!)/1000</f>
        <v>#REF!</v>
      </c>
      <c r="J78" s="55" t="e">
        <f>(#REF!)/1000</f>
        <v>#REF!</v>
      </c>
      <c r="K78" s="55" t="e">
        <f>(#REF!)/1000</f>
        <v>#REF!</v>
      </c>
      <c r="L78" s="55" t="e">
        <f>(#REF!)/1000</f>
        <v>#REF!</v>
      </c>
      <c r="M78" s="55" t="e">
        <f>(#REF!)/1000</f>
        <v>#REF!</v>
      </c>
      <c r="N78" s="55" t="e">
        <f>(#REF!)/1000</f>
        <v>#REF!</v>
      </c>
    </row>
    <row r="79" spans="2:14">
      <c r="B79" s="67" t="s">
        <v>172</v>
      </c>
      <c r="C79" s="66"/>
      <c r="D79" s="66"/>
      <c r="E79" s="66"/>
      <c r="F79" s="66"/>
      <c r="G79" s="66"/>
      <c r="H79" s="66"/>
      <c r="I79" s="66"/>
      <c r="J79" s="66"/>
      <c r="K79" s="66"/>
      <c r="L79" s="66"/>
      <c r="M79" s="66"/>
    </row>
    <row r="80" spans="2:14">
      <c r="B80" s="68" t="s">
        <v>64</v>
      </c>
      <c r="C80" s="43">
        <f>C68-C74</f>
        <v>0</v>
      </c>
      <c r="D80" s="43">
        <f>D68-D74</f>
        <v>0</v>
      </c>
      <c r="E80" s="43"/>
      <c r="F80" s="43"/>
      <c r="G80" s="43">
        <f>G68-G74</f>
        <v>0</v>
      </c>
      <c r="H80" s="43">
        <f t="shared" ref="H80:M80" si="9">H68-H74</f>
        <v>0</v>
      </c>
      <c r="I80" s="43">
        <f t="shared" si="9"/>
        <v>0</v>
      </c>
      <c r="J80" s="43">
        <f t="shared" si="9"/>
        <v>0</v>
      </c>
      <c r="K80" s="43">
        <f t="shared" si="9"/>
        <v>0</v>
      </c>
      <c r="L80" s="43">
        <f t="shared" si="9"/>
        <v>0</v>
      </c>
      <c r="M80" s="43">
        <f t="shared" si="9"/>
        <v>0</v>
      </c>
      <c r="N80" s="43">
        <f>N68-N74</f>
        <v>0</v>
      </c>
    </row>
    <row r="81" spans="2:14">
      <c r="B81" s="68" t="s">
        <v>170</v>
      </c>
      <c r="C81" s="43">
        <f t="shared" ref="C81:D83" si="10">C69-C75</f>
        <v>0</v>
      </c>
      <c r="D81" s="43">
        <f t="shared" si="10"/>
        <v>0</v>
      </c>
      <c r="E81" s="43"/>
      <c r="F81" s="43"/>
      <c r="G81" s="43">
        <f>G69-G75</f>
        <v>0</v>
      </c>
      <c r="H81" s="43">
        <f t="shared" ref="H81:M81" si="11">H69-H75</f>
        <v>0</v>
      </c>
      <c r="I81" s="43">
        <f t="shared" si="11"/>
        <v>0</v>
      </c>
      <c r="J81" s="43">
        <f t="shared" si="11"/>
        <v>0</v>
      </c>
      <c r="K81" s="43">
        <f t="shared" si="11"/>
        <v>0</v>
      </c>
      <c r="L81" s="43">
        <f t="shared" si="11"/>
        <v>0</v>
      </c>
      <c r="M81" s="43">
        <f t="shared" si="11"/>
        <v>0</v>
      </c>
      <c r="N81" s="43">
        <f>N69-N75</f>
        <v>0</v>
      </c>
    </row>
    <row r="82" spans="2:14">
      <c r="B82" s="68" t="s">
        <v>85</v>
      </c>
      <c r="C82" s="43">
        <f>C76-C70</f>
        <v>0</v>
      </c>
      <c r="D82" s="43">
        <f>D32-D76</f>
        <v>0</v>
      </c>
      <c r="E82" s="43"/>
      <c r="F82" s="43"/>
      <c r="G82" s="43">
        <f>G70-G76</f>
        <v>0</v>
      </c>
      <c r="H82" s="43">
        <f t="shared" ref="H82:N82" si="12">H70-H76</f>
        <v>0</v>
      </c>
      <c r="I82" s="43">
        <f t="shared" si="12"/>
        <v>0</v>
      </c>
      <c r="J82" s="43">
        <f t="shared" si="12"/>
        <v>0</v>
      </c>
      <c r="K82" s="43">
        <f t="shared" si="12"/>
        <v>0</v>
      </c>
      <c r="L82" s="43">
        <f t="shared" si="12"/>
        <v>0</v>
      </c>
      <c r="M82" s="43">
        <f>M70-M76</f>
        <v>0</v>
      </c>
      <c r="N82" s="43">
        <f t="shared" si="12"/>
        <v>0</v>
      </c>
    </row>
    <row r="83" spans="2:14">
      <c r="B83" s="68" t="s">
        <v>87</v>
      </c>
      <c r="C83" s="43">
        <f t="shared" si="10"/>
        <v>0</v>
      </c>
      <c r="D83" s="43">
        <f t="shared" si="10"/>
        <v>0</v>
      </c>
      <c r="E83" s="43"/>
      <c r="F83" s="43"/>
      <c r="G83" s="43">
        <f>G71-G77</f>
        <v>0</v>
      </c>
      <c r="H83" s="43">
        <f t="shared" ref="H83:M83" si="13">H71-H77</f>
        <v>0</v>
      </c>
      <c r="I83" s="43">
        <f t="shared" si="13"/>
        <v>0</v>
      </c>
      <c r="J83" s="43">
        <f t="shared" si="13"/>
        <v>0</v>
      </c>
      <c r="K83" s="43">
        <f t="shared" si="13"/>
        <v>0</v>
      </c>
      <c r="L83" s="43">
        <f t="shared" si="13"/>
        <v>0</v>
      </c>
      <c r="M83" s="43">
        <f t="shared" si="13"/>
        <v>0</v>
      </c>
      <c r="N83" s="43">
        <f>N71-N77</f>
        <v>0</v>
      </c>
    </row>
    <row r="84" spans="2:14">
      <c r="B84" s="68" t="s">
        <v>173</v>
      </c>
      <c r="C84" s="43" t="e">
        <f>C78-C36</f>
        <v>#REF!</v>
      </c>
      <c r="D84" s="43" t="e">
        <f>D78-D36</f>
        <v>#REF!</v>
      </c>
      <c r="E84" s="43"/>
      <c r="F84" s="43"/>
      <c r="G84" s="43" t="e">
        <f t="shared" ref="G84:N84" si="14">G78-G36</f>
        <v>#REF!</v>
      </c>
      <c r="H84" s="43" t="e">
        <f t="shared" si="14"/>
        <v>#REF!</v>
      </c>
      <c r="I84" s="43" t="e">
        <f t="shared" si="14"/>
        <v>#REF!</v>
      </c>
      <c r="J84" s="43" t="e">
        <f t="shared" si="14"/>
        <v>#REF!</v>
      </c>
      <c r="K84" s="43" t="e">
        <f t="shared" si="14"/>
        <v>#REF!</v>
      </c>
      <c r="L84" s="43" t="e">
        <f t="shared" si="14"/>
        <v>#REF!</v>
      </c>
      <c r="M84" s="43" t="e">
        <f t="shared" si="14"/>
        <v>#REF!</v>
      </c>
      <c r="N84" s="43" t="e">
        <f t="shared" si="14"/>
        <v>#REF!</v>
      </c>
    </row>
    <row r="97" spans="2:4">
      <c r="B97" s="68" t="s">
        <v>211</v>
      </c>
      <c r="C97" s="83">
        <f>SUM(C34:C38)-SUM(N34:N38)</f>
        <v>26319.438999999998</v>
      </c>
      <c r="D97" s="83">
        <f>SUM(D34:D38)-SUM(J34:J38)</f>
        <v>95.179000000000087</v>
      </c>
    </row>
  </sheetData>
  <mergeCells count="1">
    <mergeCell ref="A2:N2"/>
  </mergeCells>
  <conditionalFormatting sqref="C48:N48">
    <cfRule type="cellIs" dxfId="7" priority="3" operator="notEqual">
      <formula>0</formula>
    </cfRule>
  </conditionalFormatting>
  <conditionalFormatting sqref="C80:N84">
    <cfRule type="cellIs" dxfId="6" priority="2" operator="notEqual">
      <formula>0</formula>
    </cfRule>
  </conditionalFormatting>
  <conditionalFormatting sqref="C97:D97">
    <cfRule type="cellIs" dxfId="5" priority="1" operator="notEqual">
      <formula>0</formula>
    </cfRule>
  </conditionalFormatting>
  <printOptions horizontalCentered="1" verticalCentered="1"/>
  <pageMargins left="0" right="0" top="0" bottom="0" header="0" footer="0"/>
  <pageSetup paperSize="9" scale="77" orientation="landscape" horizontalDpi="300" verticalDpi="300" r:id="rId1"/>
  <headerFooter alignWithMargins="0"/>
  <ignoredErrors>
    <ignoredError sqref="M31:N31"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0C0C0"/>
    <pageSetUpPr fitToPage="1"/>
  </sheetPr>
  <dimension ref="A1:P98"/>
  <sheetViews>
    <sheetView showGridLines="0" zoomScale="70" zoomScaleNormal="70" workbookViewId="0">
      <selection activeCell="A14" sqref="A14:XFD17"/>
    </sheetView>
  </sheetViews>
  <sheetFormatPr defaultRowHeight="12.75" outlineLevelRow="1"/>
  <cols>
    <col min="1" max="1" width="1" style="9" customWidth="1"/>
    <col min="2" max="2" width="51.28515625" style="9" bestFit="1" customWidth="1"/>
    <col min="3" max="4" width="12" style="9" customWidth="1"/>
    <col min="5" max="5" width="12" style="54" customWidth="1"/>
    <col min="6" max="13" width="11.42578125" style="9" customWidth="1"/>
    <col min="14" max="14" width="3" style="9" customWidth="1"/>
    <col min="15" max="16384" width="9.140625" style="9"/>
  </cols>
  <sheetData>
    <row r="1" spans="1:14" ht="15" customHeight="1">
      <c r="A1" s="7"/>
      <c r="B1" s="8"/>
      <c r="C1" s="7"/>
      <c r="D1" s="7"/>
      <c r="E1" s="28"/>
      <c r="F1" s="7"/>
      <c r="G1" s="7"/>
      <c r="H1" s="7"/>
      <c r="I1" s="7"/>
      <c r="J1" s="7"/>
      <c r="K1" s="7"/>
      <c r="L1" s="7"/>
      <c r="M1" s="7"/>
      <c r="N1" s="7"/>
    </row>
    <row r="2" spans="1:14" ht="30.75" customHeight="1">
      <c r="A2" s="549" t="s">
        <v>11</v>
      </c>
      <c r="B2" s="549"/>
      <c r="C2" s="549"/>
      <c r="D2" s="549"/>
      <c r="E2" s="549"/>
      <c r="F2" s="549"/>
      <c r="G2" s="549"/>
      <c r="H2" s="549"/>
      <c r="I2" s="549"/>
      <c r="J2" s="549"/>
      <c r="K2" s="549"/>
      <c r="L2" s="549"/>
      <c r="M2" s="549"/>
      <c r="N2" s="7"/>
    </row>
    <row r="3" spans="1:14" ht="25.5" customHeight="1">
      <c r="A3" s="7"/>
      <c r="B3" s="7"/>
      <c r="C3" s="7"/>
      <c r="D3" s="7"/>
      <c r="E3" s="28"/>
      <c r="F3" s="7"/>
      <c r="G3" s="7"/>
      <c r="H3" s="7"/>
      <c r="I3" s="7"/>
      <c r="J3" s="7"/>
      <c r="K3" s="7"/>
      <c r="L3" s="7"/>
      <c r="M3" s="7"/>
      <c r="N3" s="7"/>
    </row>
    <row r="4" spans="1:14" ht="12.75" customHeight="1">
      <c r="A4" s="7"/>
      <c r="B4" s="222" t="s">
        <v>8</v>
      </c>
      <c r="C4" s="7"/>
      <c r="D4" s="7"/>
      <c r="E4" s="28"/>
      <c r="F4" s="7"/>
      <c r="G4" s="7"/>
      <c r="H4" s="7"/>
      <c r="I4" s="7"/>
      <c r="J4" s="7"/>
      <c r="K4" s="7"/>
      <c r="L4" s="7"/>
      <c r="M4" s="7"/>
      <c r="N4" s="7"/>
    </row>
    <row r="5" spans="1:14" s="14" customFormat="1" ht="15" customHeight="1">
      <c r="A5" s="12"/>
      <c r="B5" s="12"/>
      <c r="C5" s="238" t="str">
        <f>'Income Statement'!C5</f>
        <v>YTD</v>
      </c>
      <c r="D5" s="239"/>
      <c r="E5" s="240" t="s">
        <v>3</v>
      </c>
      <c r="F5" s="13" t="s">
        <v>44</v>
      </c>
      <c r="G5" s="13" t="s">
        <v>56</v>
      </c>
      <c r="H5" s="13" t="s">
        <v>57</v>
      </c>
      <c r="I5" s="13" t="s">
        <v>58</v>
      </c>
      <c r="J5" s="73" t="s">
        <v>44</v>
      </c>
      <c r="K5" s="73" t="s">
        <v>56</v>
      </c>
      <c r="L5" s="73" t="s">
        <v>57</v>
      </c>
      <c r="M5" s="231" t="s">
        <v>58</v>
      </c>
      <c r="N5" s="69"/>
    </row>
    <row r="6" spans="1:14" s="14" customFormat="1" ht="15" customHeight="1">
      <c r="A6" s="12"/>
      <c r="B6" s="15" t="s">
        <v>5</v>
      </c>
      <c r="C6" s="241">
        <v>2016</v>
      </c>
      <c r="D6" s="29">
        <v>2015</v>
      </c>
      <c r="E6" s="242" t="s">
        <v>6</v>
      </c>
      <c r="F6" s="13">
        <v>2015</v>
      </c>
      <c r="G6" s="13">
        <v>2015</v>
      </c>
      <c r="H6" s="13">
        <v>2015</v>
      </c>
      <c r="I6" s="13">
        <v>2015</v>
      </c>
      <c r="J6" s="73">
        <v>2016</v>
      </c>
      <c r="K6" s="73">
        <v>2016</v>
      </c>
      <c r="L6" s="73">
        <v>2016</v>
      </c>
      <c r="M6" s="232">
        <v>2016</v>
      </c>
      <c r="N6" s="69"/>
    </row>
    <row r="7" spans="1:14" s="14" customFormat="1" ht="6" customHeight="1">
      <c r="A7" s="319"/>
      <c r="B7" s="320"/>
      <c r="C7" s="321"/>
      <c r="D7" s="322"/>
      <c r="E7" s="323"/>
      <c r="F7" s="324"/>
      <c r="G7" s="324"/>
      <c r="H7" s="324"/>
      <c r="I7" s="324"/>
      <c r="J7" s="334"/>
      <c r="K7" s="334"/>
      <c r="L7" s="334"/>
      <c r="M7" s="335"/>
      <c r="N7" s="71"/>
    </row>
    <row r="8" spans="1:14" s="14" customFormat="1" ht="19.5" customHeight="1">
      <c r="A8" s="12"/>
      <c r="B8" s="33" t="s">
        <v>59</v>
      </c>
      <c r="C8" s="243">
        <f>'[1]TREND_C1_Q (12)'!$M$11/1000</f>
        <v>1.7999999999999999E-2</v>
      </c>
      <c r="D8" s="32">
        <f>'[1]TREND_C1_Q (12)'!$H$11/1000</f>
        <v>0</v>
      </c>
      <c r="E8" s="244" t="str">
        <f>IF(ISERROR(C8/D8-1)=TRUE,"n.m.",IF(OR(C8/D8-1&gt;150%=TRUE,C8/D8-1&lt;-100%=TRUE)=TRUE,"n.m.",C8/D8-1))</f>
        <v>n.m.</v>
      </c>
      <c r="F8" s="32">
        <f>'[1]TREND_C1_Q (12)'!$D$11/1000</f>
        <v>0</v>
      </c>
      <c r="G8" s="32">
        <f>'[1]TREND_C1_Q (12)'!$E$11/1000</f>
        <v>0.308</v>
      </c>
      <c r="H8" s="32">
        <f>'[1]TREND_C1_Q (12)'!$F$11/1000</f>
        <v>0.14399999999999999</v>
      </c>
      <c r="I8" s="32">
        <f>'[1]TREND_C1_Q (12)'!$G$11/1000</f>
        <v>-0.45200000000000001</v>
      </c>
      <c r="J8" s="99">
        <f>'[1]TREND_C1_Q (12)'!$I$11/1000</f>
        <v>1.7999999999999999E-2</v>
      </c>
      <c r="K8" s="99">
        <f>'[1]TREND_C1_Q (12)'!$J$11/1000</f>
        <v>-1.7999999999999999E-2</v>
      </c>
      <c r="L8" s="99">
        <f>'[1]TREND_C1_Q (12)'!$K$11/1000</f>
        <v>0</v>
      </c>
      <c r="M8" s="269">
        <f>'[1]TREND_C1_Q (12)'!$L$11/1000</f>
        <v>0</v>
      </c>
      <c r="N8" s="37"/>
    </row>
    <row r="9" spans="1:14" s="14" customFormat="1" ht="19.5" customHeight="1">
      <c r="A9" s="12"/>
      <c r="B9" s="33" t="s">
        <v>60</v>
      </c>
      <c r="C9" s="243">
        <f>'[1]TREND_C1_Q (12)'!$M$15/1000</f>
        <v>0</v>
      </c>
      <c r="D9" s="32">
        <f>'[1]TREND_C1_Q (12)'!$H$15/1000</f>
        <v>0</v>
      </c>
      <c r="E9" s="244" t="str">
        <f t="shared" ref="E9:E26" si="0">IF(ISERROR(C9/D9-1)=TRUE,"n.m.",IF(OR(C9/D9-1&gt;150%=TRUE,C9/D9-1&lt;-100%=TRUE)=TRUE,"n.m.",C9/D9-1))</f>
        <v>n.m.</v>
      </c>
      <c r="F9" s="32">
        <f>'[1]TREND_C1_Q (12)'!$D$15/1000</f>
        <v>0</v>
      </c>
      <c r="G9" s="32">
        <f>'[1]TREND_C1_Q (12)'!$E$15/1000</f>
        <v>0</v>
      </c>
      <c r="H9" s="32">
        <f>'[1]TREND_C1_Q (12)'!$F$15/1000</f>
        <v>0</v>
      </c>
      <c r="I9" s="32">
        <f>'[1]TREND_C1_Q (12)'!$G$15/1000</f>
        <v>0</v>
      </c>
      <c r="J9" s="99">
        <f>'[1]TREND_C1_Q (12)'!$I$15/1000</f>
        <v>0</v>
      </c>
      <c r="K9" s="99">
        <f>'[1]TREND_C1_Q (12)'!$J$15/1000</f>
        <v>0</v>
      </c>
      <c r="L9" s="99">
        <f>'[1]TREND_C1_Q (12)'!$K$15/1000</f>
        <v>0</v>
      </c>
      <c r="M9" s="269">
        <f>'[1]TREND_C1_Q (12)'!$L$15/1000</f>
        <v>0</v>
      </c>
      <c r="N9" s="37"/>
    </row>
    <row r="10" spans="1:14" s="14" customFormat="1" ht="19.5" customHeight="1">
      <c r="A10" s="12"/>
      <c r="B10" s="33" t="s">
        <v>61</v>
      </c>
      <c r="C10" s="243">
        <f>'[1]TREND_C1_Q (12)'!$M$20/1000</f>
        <v>4.0000000000000001E-3</v>
      </c>
      <c r="D10" s="32">
        <f>'[1]TREND_C1_Q (12)'!$H$20/1000</f>
        <v>0</v>
      </c>
      <c r="E10" s="244" t="str">
        <f t="shared" si="0"/>
        <v>n.m.</v>
      </c>
      <c r="F10" s="32">
        <f>'[1]TREND_C1_Q (12)'!$D$20/1000</f>
        <v>0</v>
      </c>
      <c r="G10" s="32">
        <f>'[1]TREND_C1_Q (12)'!$E$20/1000</f>
        <v>0</v>
      </c>
      <c r="H10" s="32">
        <f>'[1]TREND_C1_Q (12)'!$F$20/1000</f>
        <v>0</v>
      </c>
      <c r="I10" s="32">
        <f>'[1]TREND_C1_Q (12)'!$G$20/1000</f>
        <v>0</v>
      </c>
      <c r="J10" s="99">
        <f>'[1]TREND_C1_Q (12)'!$I$20/1000</f>
        <v>4.0000000000000001E-3</v>
      </c>
      <c r="K10" s="99">
        <f>'[1]TREND_C1_Q (12)'!$J$20/1000</f>
        <v>-4.0000000000000001E-3</v>
      </c>
      <c r="L10" s="99">
        <f>'[1]TREND_C1_Q (12)'!$K$20/1000</f>
        <v>0</v>
      </c>
      <c r="M10" s="269">
        <f>'[1]TREND_C1_Q (12)'!$L$20/1000</f>
        <v>0</v>
      </c>
      <c r="N10" s="37"/>
    </row>
    <row r="11" spans="1:14" s="14" customFormat="1" ht="19.5" customHeight="1">
      <c r="A11" s="12"/>
      <c r="B11" s="33" t="s">
        <v>62</v>
      </c>
      <c r="C11" s="243">
        <f>'[1]TREND_C1_Q (12)'!$M$21/1000</f>
        <v>0</v>
      </c>
      <c r="D11" s="32">
        <f>'[1]TREND_C1_Q (12)'!$H$21/1000</f>
        <v>0</v>
      </c>
      <c r="E11" s="244" t="str">
        <f t="shared" si="0"/>
        <v>n.m.</v>
      </c>
      <c r="F11" s="32">
        <f>'[1]TREND_C1_Q (12)'!$D$21/1000</f>
        <v>0</v>
      </c>
      <c r="G11" s="32">
        <f>'[1]TREND_C1_Q (12)'!$E$21/1000</f>
        <v>0</v>
      </c>
      <c r="H11" s="32">
        <f>'[1]TREND_C1_Q (12)'!$F$21/1000</f>
        <v>0</v>
      </c>
      <c r="I11" s="32">
        <f>'[1]TREND_C1_Q (12)'!$G$21/1000</f>
        <v>-2.4E-2</v>
      </c>
      <c r="J11" s="99">
        <f>'[1]TREND_C1_Q (12)'!$I$21/1000</f>
        <v>0</v>
      </c>
      <c r="K11" s="99">
        <f>'[1]TREND_C1_Q (12)'!$J$21/1000</f>
        <v>0</v>
      </c>
      <c r="L11" s="99">
        <f>'[1]TREND_C1_Q (12)'!$K$21/1000</f>
        <v>0</v>
      </c>
      <c r="M11" s="269">
        <f>'[1]TREND_C1_Q (12)'!$L$21/1000</f>
        <v>0</v>
      </c>
      <c r="N11" s="37"/>
    </row>
    <row r="12" spans="1:14" s="14" customFormat="1" ht="19.5" customHeight="1">
      <c r="A12" s="12"/>
      <c r="B12" s="33" t="s">
        <v>63</v>
      </c>
      <c r="C12" s="243">
        <f>'[1]TREND_C1_Q (12)'!$M$26/1000</f>
        <v>-0.26100000000000001</v>
      </c>
      <c r="D12" s="32">
        <f>'[1]TREND_C1_Q (12)'!$H$26/1000</f>
        <v>0</v>
      </c>
      <c r="E12" s="244" t="str">
        <f t="shared" si="0"/>
        <v>n.m.</v>
      </c>
      <c r="F12" s="32">
        <f>'[1]TREND_C1_Q (12)'!$D$26/1000</f>
        <v>0</v>
      </c>
      <c r="G12" s="32">
        <f>'[1]TREND_C1_Q (12)'!$E$26/1000</f>
        <v>0</v>
      </c>
      <c r="H12" s="32">
        <f>'[1]TREND_C1_Q (12)'!$F$26/1000</f>
        <v>0</v>
      </c>
      <c r="I12" s="32">
        <f>'[1]TREND_C1_Q (12)'!$G$26/1000</f>
        <v>0</v>
      </c>
      <c r="J12" s="99">
        <f>'[1]TREND_C1_Q (12)'!$I$26/1000</f>
        <v>-0.26100000000000001</v>
      </c>
      <c r="K12" s="99">
        <f>'[1]TREND_C1_Q (12)'!$J$26/1000</f>
        <v>0.26100000000000001</v>
      </c>
      <c r="L12" s="99">
        <f>'[1]TREND_C1_Q (12)'!$K$26/1000</f>
        <v>0</v>
      </c>
      <c r="M12" s="269">
        <f>'[1]TREND_C1_Q (12)'!$L$26/1000</f>
        <v>0</v>
      </c>
      <c r="N12" s="37"/>
    </row>
    <row r="13" spans="1:14" s="24" customFormat="1" ht="19.5" customHeight="1">
      <c r="A13" s="22"/>
      <c r="B13" s="34" t="s">
        <v>64</v>
      </c>
      <c r="C13" s="245">
        <f>'[1]TREND_C1_Q (12)'!$M$27/1000</f>
        <v>-0.23899999999999999</v>
      </c>
      <c r="D13" s="27">
        <f>'[1]TREND_C1_Q (12)'!$H$27/1000</f>
        <v>0</v>
      </c>
      <c r="E13" s="246" t="str">
        <f t="shared" si="0"/>
        <v>n.m.</v>
      </c>
      <c r="F13" s="27">
        <f>'[1]TREND_C1_Q (12)'!$D$27/1000</f>
        <v>0</v>
      </c>
      <c r="G13" s="27">
        <f>'[1]TREND_C1_Q (12)'!$E$27/1000</f>
        <v>0.308</v>
      </c>
      <c r="H13" s="27">
        <f>'[1]TREND_C1_Q (12)'!$F$27/1000</f>
        <v>0.14399999999999999</v>
      </c>
      <c r="I13" s="27">
        <f>'[1]TREND_C1_Q (12)'!$G$27/1000</f>
        <v>-0.47599999999999998</v>
      </c>
      <c r="J13" s="98">
        <f>'[1]TREND_C1_Q (12)'!$I$27/1000</f>
        <v>-0.23899999999999999</v>
      </c>
      <c r="K13" s="98">
        <f>'[1]TREND_C1_Q (12)'!$J$27/1000</f>
        <v>0.23899999999999999</v>
      </c>
      <c r="L13" s="98">
        <f>'[1]TREND_C1_Q (12)'!$K$27/1000</f>
        <v>0</v>
      </c>
      <c r="M13" s="268">
        <f>'[1]TREND_C1_Q (12)'!$L$27/1000</f>
        <v>0</v>
      </c>
      <c r="N13" s="38"/>
    </row>
    <row r="14" spans="1:14" s="14" customFormat="1" ht="19.5" hidden="1" customHeight="1" outlineLevel="1">
      <c r="A14" s="12"/>
      <c r="B14" s="33" t="s">
        <v>65</v>
      </c>
      <c r="C14" s="243">
        <f>'[1]TREND_C1_Q (12)'!$M$29/1000</f>
        <v>-8.9999999999999993E-3</v>
      </c>
      <c r="D14" s="32">
        <f>'[1]TREND_C1_Q (12)'!$H$29/1000</f>
        <v>0</v>
      </c>
      <c r="E14" s="244" t="str">
        <f t="shared" si="0"/>
        <v>n.m.</v>
      </c>
      <c r="F14" s="32">
        <f>'[1]TREND_C1_Q (12)'!$D$29/1000</f>
        <v>0</v>
      </c>
      <c r="G14" s="32">
        <f>'[1]TREND_C1_Q (12)'!$E$29/1000</f>
        <v>0</v>
      </c>
      <c r="H14" s="32">
        <f>'[1]TREND_C1_Q (12)'!$F$29/1000</f>
        <v>0</v>
      </c>
      <c r="I14" s="32">
        <f>'[1]TREND_C1_Q (12)'!$G$29/1000</f>
        <v>6.2E-2</v>
      </c>
      <c r="J14" s="99">
        <f>'[1]TREND_C1_Q (12)'!$I$29/1000</f>
        <v>-8.9999999999999993E-3</v>
      </c>
      <c r="K14" s="99">
        <f>'[1]TREND_C1_Q (12)'!$J$29/1000</f>
        <v>8.9999999999999993E-3</v>
      </c>
      <c r="L14" s="99">
        <f>'[1]TREND_C1_Q (12)'!$K$29/1000</f>
        <v>0</v>
      </c>
      <c r="M14" s="269">
        <f>'[1]TREND_C1_Q (12)'!$L$29/1000</f>
        <v>0</v>
      </c>
      <c r="N14" s="37"/>
    </row>
    <row r="15" spans="1:14" s="14" customFormat="1" ht="19.5" hidden="1" customHeight="1" outlineLevel="1">
      <c r="A15" s="12"/>
      <c r="B15" s="33" t="s">
        <v>66</v>
      </c>
      <c r="C15" s="243">
        <f>'[1]TREND_C1_Q (12)'!$M$31/1000+'[1]TREND_C1_Q (12)'!$M$34/1000</f>
        <v>0.23200000000000001</v>
      </c>
      <c r="D15" s="32">
        <f>'[1]TREND_C1_Q (12)'!$H$31/1000+'[1]TREND_C1_Q (12)'!$H$34/1000</f>
        <v>0</v>
      </c>
      <c r="E15" s="244" t="str">
        <f t="shared" si="0"/>
        <v>n.m.</v>
      </c>
      <c r="F15" s="32">
        <f>'[1]TREND_C1_Q (12)'!$D$31/1000+'[1]TREND_C1_Q (12)'!$D$34/1000</f>
        <v>0</v>
      </c>
      <c r="G15" s="32">
        <f>'[1]TREND_C1_Q (12)'!$E$31/1000+'[1]TREND_C1_Q (12)'!$E$34/1000</f>
        <v>0</v>
      </c>
      <c r="H15" s="32">
        <f>'[1]TREND_C1_Q (12)'!$F$31/1000+'[1]TREND_C1_Q (12)'!$F$34/1000</f>
        <v>0</v>
      </c>
      <c r="I15" s="32">
        <f>'[1]TREND_C1_Q (12)'!$G$31/1000+'[1]TREND_C1_Q (12)'!$G$34/1000</f>
        <v>1E-3</v>
      </c>
      <c r="J15" s="99">
        <f>'[1]TREND_C1_Q (12)'!$I$31/1000+'[1]TREND_C1_Q (12)'!$I$34/1000</f>
        <v>0.23200000000000001</v>
      </c>
      <c r="K15" s="99">
        <f>'[1]TREND_C1_Q (12)'!$J$31/1000+'[1]TREND_C1_Q (12)'!$J$34/1000</f>
        <v>-0.23200000000000001</v>
      </c>
      <c r="L15" s="99">
        <f>'[1]TREND_C1_Q (12)'!$K$31/1000+'[1]TREND_C1_Q (12)'!$K$34/1000</f>
        <v>0</v>
      </c>
      <c r="M15" s="269">
        <f>'[1]TREND_C1_Q (12)'!$L$31/1000+'[1]TREND_C1_Q (12)'!$L$34/1000</f>
        <v>0</v>
      </c>
      <c r="N15" s="37"/>
    </row>
    <row r="16" spans="1:14" s="14" customFormat="1" ht="19.5" hidden="1" customHeight="1" outlineLevel="1">
      <c r="A16" s="12"/>
      <c r="B16" s="33" t="s">
        <v>67</v>
      </c>
      <c r="C16" s="243">
        <f>'[1]TREND_C1_Q (12)'!$M$32/1000</f>
        <v>0</v>
      </c>
      <c r="D16" s="32">
        <f>'[1]TREND_C1_Q (12)'!$H$32/1000</f>
        <v>0</v>
      </c>
      <c r="E16" s="244" t="str">
        <f t="shared" si="0"/>
        <v>n.m.</v>
      </c>
      <c r="F16" s="32">
        <f>'[1]TREND_C1_Q (12)'!$D$32/1000</f>
        <v>0</v>
      </c>
      <c r="G16" s="32">
        <f>'[1]TREND_C1_Q (12)'!$E$32/1000</f>
        <v>0</v>
      </c>
      <c r="H16" s="32">
        <f>'[1]TREND_C1_Q (12)'!$F$32/1000</f>
        <v>0</v>
      </c>
      <c r="I16" s="32">
        <f>'[1]TREND_C1_Q (12)'!$G$32/1000</f>
        <v>0</v>
      </c>
      <c r="J16" s="99">
        <f>'[1]TREND_C1_Q (12)'!$I$32/1000</f>
        <v>0</v>
      </c>
      <c r="K16" s="99">
        <f>'[1]TREND_C1_Q (12)'!$J$32/1000</f>
        <v>0</v>
      </c>
      <c r="L16" s="99">
        <f>'[1]TREND_C1_Q (12)'!$K$32/1000</f>
        <v>0</v>
      </c>
      <c r="M16" s="269">
        <f>'[1]TREND_C1_Q (12)'!$L$32/1000</f>
        <v>0</v>
      </c>
      <c r="N16" s="37"/>
    </row>
    <row r="17" spans="1:14" s="14" customFormat="1" ht="19.5" hidden="1" customHeight="1" outlineLevel="1">
      <c r="A17" s="12"/>
      <c r="B17" s="33" t="s">
        <v>68</v>
      </c>
      <c r="C17" s="243">
        <f>'[1]TREND_C1_Q (12)'!$M$33/1000</f>
        <v>0</v>
      </c>
      <c r="D17" s="32">
        <f>'[1]TREND_C1_Q (12)'!$H$33/1000</f>
        <v>0</v>
      </c>
      <c r="E17" s="244" t="str">
        <f t="shared" si="0"/>
        <v>n.m.</v>
      </c>
      <c r="F17" s="32">
        <f>'[1]TREND_C1_Q (12)'!$D$33/1000</f>
        <v>0</v>
      </c>
      <c r="G17" s="32">
        <f>'[1]TREND_C1_Q (12)'!$E$33/1000</f>
        <v>0</v>
      </c>
      <c r="H17" s="32">
        <f>'[1]TREND_C1_Q (12)'!$F$33/1000</f>
        <v>0</v>
      </c>
      <c r="I17" s="32">
        <f>'[1]TREND_C1_Q (12)'!$G$33/1000</f>
        <v>0</v>
      </c>
      <c r="J17" s="99">
        <f>'[1]TREND_C1_Q (12)'!$I$33/1000</f>
        <v>0</v>
      </c>
      <c r="K17" s="99">
        <f>'[1]TREND_C1_Q (12)'!$J$33/1000</f>
        <v>0</v>
      </c>
      <c r="L17" s="99">
        <f>'[1]TREND_C1_Q (12)'!$K$33/1000</f>
        <v>0</v>
      </c>
      <c r="M17" s="269">
        <f>'[1]TREND_C1_Q (12)'!$L$33/1000</f>
        <v>0</v>
      </c>
      <c r="N17" s="37"/>
    </row>
    <row r="18" spans="1:14" s="24" customFormat="1" ht="19.5" customHeight="1" collapsed="1">
      <c r="A18" s="22"/>
      <c r="B18" s="20" t="s">
        <v>69</v>
      </c>
      <c r="C18" s="245">
        <f>'[1]TREND_C1_Q (12)'!$M$38/1000</f>
        <v>0.223</v>
      </c>
      <c r="D18" s="27">
        <f>'[1]TREND_C1_Q (12)'!$H$38/1000</f>
        <v>0</v>
      </c>
      <c r="E18" s="246" t="str">
        <f t="shared" si="0"/>
        <v>n.m.</v>
      </c>
      <c r="F18" s="27">
        <f>'[1]TREND_C1_Q (12)'!$D$38/1000</f>
        <v>0</v>
      </c>
      <c r="G18" s="27">
        <f>'[1]TREND_C1_Q (12)'!$E$38/1000</f>
        <v>0</v>
      </c>
      <c r="H18" s="27">
        <f>'[1]TREND_C1_Q (12)'!$F$38/1000</f>
        <v>0</v>
      </c>
      <c r="I18" s="27">
        <f>'[1]TREND_C1_Q (12)'!$G$38/1000</f>
        <v>6.3E-2</v>
      </c>
      <c r="J18" s="98">
        <f>'[1]TREND_C1_Q (12)'!$I$38/1000</f>
        <v>0.223</v>
      </c>
      <c r="K18" s="98">
        <f>'[1]TREND_C1_Q (12)'!$J$38/1000</f>
        <v>-0.223</v>
      </c>
      <c r="L18" s="98">
        <f>'[1]TREND_C1_Q (12)'!$K$38/1000</f>
        <v>0</v>
      </c>
      <c r="M18" s="268">
        <f>'[1]TREND_C1_Q (12)'!$L$38/1000</f>
        <v>0</v>
      </c>
      <c r="N18" s="38"/>
    </row>
    <row r="19" spans="1:14" s="24" customFormat="1" ht="19.5" customHeight="1">
      <c r="A19" s="22"/>
      <c r="B19" s="20" t="s">
        <v>70</v>
      </c>
      <c r="C19" s="245">
        <f>'[1]TREND_C1_Q (12)'!$M$39/1000</f>
        <v>-1.6E-2</v>
      </c>
      <c r="D19" s="27">
        <f>'[1]TREND_C1_Q (12)'!$H$39/1000</f>
        <v>0</v>
      </c>
      <c r="E19" s="246" t="str">
        <f t="shared" si="0"/>
        <v>n.m.</v>
      </c>
      <c r="F19" s="27">
        <f>'[1]TREND_C1_Q (12)'!$D$39/1000</f>
        <v>0</v>
      </c>
      <c r="G19" s="27">
        <f>'[1]TREND_C1_Q (12)'!$E$39/1000</f>
        <v>0.308</v>
      </c>
      <c r="H19" s="27">
        <f>'[1]TREND_C1_Q (12)'!$F$39/1000</f>
        <v>0.14399999999999999</v>
      </c>
      <c r="I19" s="27">
        <f>'[1]TREND_C1_Q (12)'!$G$39/1000</f>
        <v>-0.41299999999999998</v>
      </c>
      <c r="J19" s="98">
        <f>'[1]TREND_C1_Q (12)'!$I$39/1000</f>
        <v>-1.6E-2</v>
      </c>
      <c r="K19" s="98">
        <f>'[1]TREND_C1_Q (12)'!$J$39/1000</f>
        <v>1.6E-2</v>
      </c>
      <c r="L19" s="98">
        <f>'[1]TREND_C1_Q (12)'!$K$39/1000</f>
        <v>0</v>
      </c>
      <c r="M19" s="268">
        <f>'[1]TREND_C1_Q (12)'!$L$39/1000</f>
        <v>0</v>
      </c>
      <c r="N19" s="38"/>
    </row>
    <row r="20" spans="1:14" s="14" customFormat="1" ht="19.5" customHeight="1">
      <c r="A20" s="12"/>
      <c r="B20" s="56" t="s">
        <v>71</v>
      </c>
      <c r="C20" s="243">
        <f>'[1]TREND_C1_Q (12)'!$M$40/1000</f>
        <v>0</v>
      </c>
      <c r="D20" s="32">
        <f>'[1]TREND_C1_Q (12)'!$H$40/1000</f>
        <v>0</v>
      </c>
      <c r="E20" s="244" t="str">
        <f t="shared" si="0"/>
        <v>n.m.</v>
      </c>
      <c r="F20" s="32">
        <f>'[1]TREND_C1_Q (12)'!$D$40/1000</f>
        <v>0</v>
      </c>
      <c r="G20" s="32">
        <f>'[1]TREND_C1_Q (12)'!$E$40/1000</f>
        <v>0</v>
      </c>
      <c r="H20" s="32">
        <f>'[1]TREND_C1_Q (12)'!$F$40/1000</f>
        <v>0</v>
      </c>
      <c r="I20" s="32">
        <f>'[1]TREND_C1_Q (12)'!$G$40/1000</f>
        <v>0</v>
      </c>
      <c r="J20" s="99">
        <f>'[1]TREND_C1_Q (12)'!$I$40/1000</f>
        <v>0</v>
      </c>
      <c r="K20" s="99">
        <f>'[1]TREND_C1_Q (12)'!$J$40/1000</f>
        <v>0</v>
      </c>
      <c r="L20" s="99">
        <f>'[1]TREND_C1_Q (12)'!$K$40/1000</f>
        <v>0</v>
      </c>
      <c r="M20" s="269">
        <f>'[1]TREND_C1_Q (12)'!$L$40/1000</f>
        <v>0</v>
      </c>
      <c r="N20" s="37"/>
    </row>
    <row r="21" spans="1:14" s="24" customFormat="1" ht="19.5" customHeight="1">
      <c r="A21" s="22"/>
      <c r="B21" s="20" t="s">
        <v>72</v>
      </c>
      <c r="C21" s="245">
        <f>'[1]TREND_C1_Q (12)'!$M$46/1000</f>
        <v>-1.6E-2</v>
      </c>
      <c r="D21" s="27">
        <f>'[1]TREND_C1_Q (12)'!$H$46/1000</f>
        <v>0</v>
      </c>
      <c r="E21" s="246" t="str">
        <f t="shared" si="0"/>
        <v>n.m.</v>
      </c>
      <c r="F21" s="27">
        <f>'[1]TREND_C1_Q (12)'!$D$46/1000</f>
        <v>0</v>
      </c>
      <c r="G21" s="27">
        <f>'[1]TREND_C1_Q (12)'!$E$46/1000</f>
        <v>0.308</v>
      </c>
      <c r="H21" s="27">
        <f>'[1]TREND_C1_Q (12)'!$F$46/1000</f>
        <v>0.14399999999999999</v>
      </c>
      <c r="I21" s="27">
        <f>'[1]TREND_C1_Q (12)'!$G$46/1000</f>
        <v>-0.41299999999999998</v>
      </c>
      <c r="J21" s="98">
        <f>'[1]TREND_C1_Q (12)'!$I$46/1000</f>
        <v>-1.6E-2</v>
      </c>
      <c r="K21" s="98">
        <f>'[1]TREND_C1_Q (12)'!$J$46/1000</f>
        <v>1.6E-2</v>
      </c>
      <c r="L21" s="98">
        <f>'[1]TREND_C1_Q (12)'!$K$46/1000</f>
        <v>0</v>
      </c>
      <c r="M21" s="268">
        <f>'[1]TREND_C1_Q (12)'!$L$46/1000</f>
        <v>0</v>
      </c>
      <c r="N21" s="38"/>
    </row>
    <row r="22" spans="1:14" s="14" customFormat="1" ht="19.5" customHeight="1">
      <c r="A22" s="12"/>
      <c r="B22" s="33" t="s">
        <v>180</v>
      </c>
      <c r="C22" s="243">
        <f>'[1]TREND_C1_Q (12)'!$M$47/1000</f>
        <v>0</v>
      </c>
      <c r="D22" s="32">
        <f>'[1]TREND_C1_Q (12)'!$H$47/1000</f>
        <v>0</v>
      </c>
      <c r="E22" s="244" t="str">
        <f>IF(ISERROR(C22/D22-1)=TRUE,"n.m.",IF(OR(C22/D22-1&gt;150%=TRUE,C22/D22-1&lt;-100%=TRUE)=TRUE,"n.m.",C22/D22-1))</f>
        <v>n.m.</v>
      </c>
      <c r="F22" s="32">
        <f>'[1]TREND_C1_Q (12)'!$D$47/1000</f>
        <v>0</v>
      </c>
      <c r="G22" s="32">
        <f>'[1]TREND_C1_Q (12)'!$E$47/1000</f>
        <v>0</v>
      </c>
      <c r="H22" s="32">
        <f>'[1]TREND_C1_Q (12)'!$F$47/1000</f>
        <v>0</v>
      </c>
      <c r="I22" s="32">
        <f>'[1]TREND_C1_Q (12)'!$G$47/1000</f>
        <v>0</v>
      </c>
      <c r="J22" s="99">
        <f>'[1]TREND_C1_Q (12)'!$I$47/1000</f>
        <v>0</v>
      </c>
      <c r="K22" s="99">
        <f>'[1]TREND_C1_Q (12)'!$J$47/1000</f>
        <v>0</v>
      </c>
      <c r="L22" s="99">
        <f>'[1]TREND_C1_Q (12)'!$K$47/1000</f>
        <v>0</v>
      </c>
      <c r="M22" s="269">
        <f>'[1]TREND_C1_Q (12)'!$L$47/1000</f>
        <v>0</v>
      </c>
      <c r="N22" s="37"/>
    </row>
    <row r="23" spans="1:14" s="14" customFormat="1" ht="19.5" customHeight="1">
      <c r="A23" s="12"/>
      <c r="B23" s="35" t="s">
        <v>181</v>
      </c>
      <c r="C23" s="243">
        <f>'[1]TREND_C1_Q (12)'!$M$50/1000</f>
        <v>0</v>
      </c>
      <c r="D23" s="32">
        <f>'[1]TREND_C1_Q (12)'!$H$50/1000</f>
        <v>0</v>
      </c>
      <c r="E23" s="244" t="str">
        <f>IF(ISERROR(C23/D23-1)=TRUE,"n.m.",IF(OR(C23/D23-1&gt;150%=TRUE,C23/D23-1&lt;-100%=TRUE)=TRUE,"n.m.",C23/D23-1))</f>
        <v>n.m.</v>
      </c>
      <c r="F23" s="32">
        <f>'[1]TREND_C1_Q (12)'!$D$50/1000</f>
        <v>0</v>
      </c>
      <c r="G23" s="32">
        <f>'[1]TREND_C1_Q (12)'!$E$50/1000</f>
        <v>0</v>
      </c>
      <c r="H23" s="32">
        <f>'[1]TREND_C1_Q (12)'!$F$50/1000</f>
        <v>0</v>
      </c>
      <c r="I23" s="32">
        <f>'[1]TREND_C1_Q (12)'!$G$50/1000</f>
        <v>0</v>
      </c>
      <c r="J23" s="99">
        <f>'[1]TREND_C1_Q (12)'!$I$50/1000</f>
        <v>0</v>
      </c>
      <c r="K23" s="99">
        <f>'[1]TREND_C1_Q (12)'!$J$50/1000</f>
        <v>0</v>
      </c>
      <c r="L23" s="99">
        <f>'[1]TREND_C1_Q (12)'!$K$50/1000</f>
        <v>0</v>
      </c>
      <c r="M23" s="269">
        <f>'[1]TREND_C1_Q (12)'!$L$50/1000</f>
        <v>0</v>
      </c>
      <c r="N23" s="37"/>
    </row>
    <row r="24" spans="1:14" s="14" customFormat="1" ht="19.5" customHeight="1">
      <c r="A24" s="12"/>
      <c r="B24" s="33" t="s">
        <v>74</v>
      </c>
      <c r="C24" s="243">
        <f>'[1]TREND_C1_Q (12)'!$M$57/1000</f>
        <v>0</v>
      </c>
      <c r="D24" s="32">
        <f>'[1]TREND_C1_Q (12)'!$H$57/1000</f>
        <v>1E-3</v>
      </c>
      <c r="E24" s="244">
        <f t="shared" si="0"/>
        <v>-1</v>
      </c>
      <c r="F24" s="32">
        <f>'[1]TREND_C1_Q (12)'!$D$57/1000</f>
        <v>1E-3</v>
      </c>
      <c r="G24" s="32">
        <f>'[1]TREND_C1_Q (12)'!$E$57/1000</f>
        <v>-1E-3</v>
      </c>
      <c r="H24" s="32">
        <f>'[1]TREND_C1_Q (12)'!$F$57/1000</f>
        <v>1E-3</v>
      </c>
      <c r="I24" s="32">
        <f>'[1]TREND_C1_Q (12)'!$G$57/1000</f>
        <v>-1E-3</v>
      </c>
      <c r="J24" s="99">
        <f>'[1]TREND_C1_Q (12)'!$I$57/1000</f>
        <v>0</v>
      </c>
      <c r="K24" s="99">
        <f>'[1]TREND_C1_Q (12)'!$J$57/1000</f>
        <v>0</v>
      </c>
      <c r="L24" s="99">
        <f>'[1]TREND_C1_Q (12)'!$K$57/1000</f>
        <v>0</v>
      </c>
      <c r="M24" s="269">
        <f>'[1]TREND_C1_Q (12)'!$L$57/1000</f>
        <v>0</v>
      </c>
      <c r="N24" s="37"/>
    </row>
    <row r="25" spans="1:14" s="24" customFormat="1" ht="19.5" customHeight="1">
      <c r="A25" s="12"/>
      <c r="B25" s="33" t="s">
        <v>75</v>
      </c>
      <c r="C25" s="243">
        <f>'[1]TREND_C1_Q (12)'!$M$58/1000</f>
        <v>0</v>
      </c>
      <c r="D25" s="32">
        <f>'[1]TREND_C1_Q (12)'!$H$58/1000</f>
        <v>0</v>
      </c>
      <c r="E25" s="244" t="str">
        <f t="shared" si="0"/>
        <v>n.m.</v>
      </c>
      <c r="F25" s="32">
        <f>'[1]TREND_C1_Q (12)'!$D$58/1000</f>
        <v>0</v>
      </c>
      <c r="G25" s="32">
        <f>'[1]TREND_C1_Q (12)'!$E$58/1000</f>
        <v>0</v>
      </c>
      <c r="H25" s="32">
        <f>'[1]TREND_C1_Q (12)'!$F$58/1000</f>
        <v>1E-3</v>
      </c>
      <c r="I25" s="32">
        <f>'[1]TREND_C1_Q (12)'!$G$58/1000</f>
        <v>-1E-3</v>
      </c>
      <c r="J25" s="99">
        <f>'[1]TREND_C1_Q (12)'!$I$58/1000</f>
        <v>0</v>
      </c>
      <c r="K25" s="99">
        <f>'[1]TREND_C1_Q (12)'!$J$58/1000</f>
        <v>0</v>
      </c>
      <c r="L25" s="99">
        <f>'[1]TREND_C1_Q (12)'!$K$58/1000</f>
        <v>0</v>
      </c>
      <c r="M25" s="269">
        <f>'[1]TREND_C1_Q (12)'!$L$58/1000</f>
        <v>0</v>
      </c>
      <c r="N25" s="38"/>
    </row>
    <row r="26" spans="1:14" s="26" customFormat="1" ht="19.5" customHeight="1">
      <c r="A26" s="25"/>
      <c r="B26" s="20" t="s">
        <v>76</v>
      </c>
      <c r="C26" s="245">
        <f>'[1]TREND_C1_Q (12)'!$M$59/1000</f>
        <v>-1.6E-2</v>
      </c>
      <c r="D26" s="27">
        <f>'[1]TREND_C1_Q (12)'!$H$59/1000</f>
        <v>1E-3</v>
      </c>
      <c r="E26" s="246" t="str">
        <f t="shared" si="0"/>
        <v>n.m.</v>
      </c>
      <c r="F26" s="27">
        <f>'[1]TREND_C1_Q (12)'!$D$59/1000</f>
        <v>1E-3</v>
      </c>
      <c r="G26" s="27">
        <f>'[1]TREND_C1_Q (12)'!$E$59/1000</f>
        <v>0.307</v>
      </c>
      <c r="H26" s="27">
        <f>'[1]TREND_C1_Q (12)'!$F$59/1000</f>
        <v>0.14599999999999999</v>
      </c>
      <c r="I26" s="27">
        <f>'[1]TREND_C1_Q (12)'!$G$59/1000</f>
        <v>-0.41499999999999998</v>
      </c>
      <c r="J26" s="98">
        <f>'[1]TREND_C1_Q (12)'!$I$59/1000</f>
        <v>-1.6E-2</v>
      </c>
      <c r="K26" s="98">
        <f>'[1]TREND_C1_Q (12)'!$J$59/1000</f>
        <v>1.6E-2</v>
      </c>
      <c r="L26" s="98">
        <f>'[1]TREND_C1_Q (12)'!$K$59/1000</f>
        <v>0</v>
      </c>
      <c r="M26" s="268">
        <f>'[1]TREND_C1_Q (12)'!$L$59/1000</f>
        <v>0</v>
      </c>
      <c r="N26" s="40"/>
    </row>
    <row r="27" spans="1:14" s="26" customFormat="1" ht="19.5" customHeight="1">
      <c r="A27" s="25"/>
      <c r="B27" s="20" t="s">
        <v>170</v>
      </c>
      <c r="C27" s="247">
        <f>'[1]TREND_C1_Q (12)'!$M$67/1000</f>
        <v>65.44</v>
      </c>
      <c r="D27" s="248">
        <f>'[1]TREND_C1_Q (12)'!$H$67/1000</f>
        <v>44.445</v>
      </c>
      <c r="E27" s="249">
        <f>IF(ISERROR(C27/D27-1)=TRUE,"n.m.",IF(OR(C27/D27-1&gt;150%=TRUE,C27/D27-1&lt;-100%=TRUE)=TRUE,"n.m.",C27/D27-1))</f>
        <v>0.47238159523005963</v>
      </c>
      <c r="F27" s="27">
        <f>'[1]TREND_C1_Q (12)'!$D$67/1000</f>
        <v>44.445</v>
      </c>
      <c r="G27" s="27">
        <f>'[1]TREND_C1_Q (12)'!$E$67/1000</f>
        <v>40.048000000000002</v>
      </c>
      <c r="H27" s="27">
        <f>'[1]TREND_C1_Q (12)'!$F$67/1000</f>
        <v>58.448999999999998</v>
      </c>
      <c r="I27" s="27">
        <f>'[1]TREND_C1_Q (12)'!$G$67/1000</f>
        <v>38.042999999999999</v>
      </c>
      <c r="J27" s="98">
        <f>'[1]TREND_C1_Q (12)'!$I$67/1000</f>
        <v>65.44</v>
      </c>
      <c r="K27" s="98">
        <f>'[1]TREND_C1_Q (12)'!$J$67/1000</f>
        <v>-65.44</v>
      </c>
      <c r="L27" s="98">
        <f>'[1]TREND_C1_Q (12)'!$K$67/1000</f>
        <v>0</v>
      </c>
      <c r="M27" s="272">
        <f>'[1]TREND_C1_Q (12)'!$L$67/1000</f>
        <v>0</v>
      </c>
      <c r="N27" s="40"/>
    </row>
    <row r="28" spans="1:14" ht="9" customHeight="1">
      <c r="A28" s="22"/>
      <c r="B28" s="20"/>
      <c r="C28" s="27"/>
      <c r="D28" s="27"/>
      <c r="E28" s="39"/>
      <c r="F28" s="27"/>
      <c r="G28" s="27"/>
      <c r="H28" s="27"/>
      <c r="I28" s="27"/>
      <c r="J28" s="27"/>
      <c r="K28" s="27"/>
      <c r="L28" s="27"/>
      <c r="M28" s="27"/>
      <c r="N28" s="41"/>
    </row>
    <row r="29" spans="1:14" ht="19.5" customHeight="1">
      <c r="A29" s="7"/>
      <c r="B29" s="57"/>
      <c r="C29" s="58"/>
      <c r="D29" s="58"/>
      <c r="E29" s="28"/>
      <c r="F29" s="58"/>
      <c r="G29" s="58"/>
      <c r="H29" s="58"/>
      <c r="I29" s="58"/>
      <c r="J29" s="27"/>
      <c r="K29" s="27"/>
      <c r="L29" s="27"/>
      <c r="M29" s="27"/>
      <c r="N29" s="41"/>
    </row>
    <row r="30" spans="1:14" ht="19.5" customHeight="1">
      <c r="A30" s="305" t="s">
        <v>90</v>
      </c>
      <c r="B30" s="223"/>
      <c r="C30" s="58"/>
      <c r="D30" s="58"/>
      <c r="E30" s="28"/>
      <c r="F30" s="58"/>
      <c r="G30" s="58"/>
      <c r="H30" s="58"/>
      <c r="I30" s="58"/>
      <c r="J30" s="32"/>
      <c r="K30" s="32"/>
      <c r="L30" s="32"/>
      <c r="M30" s="32"/>
      <c r="N30" s="7"/>
    </row>
    <row r="31" spans="1:14" ht="19.5" customHeight="1">
      <c r="A31" s="42"/>
      <c r="B31" s="20" t="s">
        <v>84</v>
      </c>
      <c r="C31" s="77">
        <f>-C18/C13</f>
        <v>0.93305439330543938</v>
      </c>
      <c r="D31" s="77" t="e">
        <f>-D18/D13</f>
        <v>#DIV/0!</v>
      </c>
      <c r="E31" s="78" t="e">
        <f>(C31-D31)*100</f>
        <v>#DIV/0!</v>
      </c>
      <c r="F31" s="77" t="e">
        <f t="shared" ref="F31:M31" si="1">-F18/F13</f>
        <v>#DIV/0!</v>
      </c>
      <c r="G31" s="77">
        <f t="shared" si="1"/>
        <v>0</v>
      </c>
      <c r="H31" s="77">
        <f t="shared" si="1"/>
        <v>0</v>
      </c>
      <c r="I31" s="77">
        <f t="shared" si="1"/>
        <v>0.13235294117647059</v>
      </c>
      <c r="J31" s="77">
        <f t="shared" si="1"/>
        <v>0.93305439330543938</v>
      </c>
      <c r="K31" s="77">
        <f t="shared" si="1"/>
        <v>0.93305439330543938</v>
      </c>
      <c r="L31" s="77" t="e">
        <f t="shared" si="1"/>
        <v>#DIV/0!</v>
      </c>
      <c r="M31" s="77" t="e">
        <f t="shared" si="1"/>
        <v>#DIV/0!</v>
      </c>
      <c r="N31" s="7"/>
    </row>
    <row r="32" spans="1:14" ht="19.5" customHeight="1">
      <c r="A32" s="42"/>
      <c r="B32" s="20" t="s">
        <v>85</v>
      </c>
      <c r="C32" s="49" t="s">
        <v>24</v>
      </c>
      <c r="D32" s="49" t="s">
        <v>24</v>
      </c>
      <c r="E32" s="49" t="s">
        <v>24</v>
      </c>
      <c r="F32" s="49" t="s">
        <v>24</v>
      </c>
      <c r="G32" s="49" t="s">
        <v>24</v>
      </c>
      <c r="H32" s="49" t="s">
        <v>24</v>
      </c>
      <c r="I32" s="49" t="s">
        <v>24</v>
      </c>
      <c r="J32" s="49" t="s">
        <v>24</v>
      </c>
      <c r="K32" s="49" t="s">
        <v>24</v>
      </c>
      <c r="L32" s="49" t="s">
        <v>24</v>
      </c>
      <c r="M32" s="49" t="s">
        <v>24</v>
      </c>
      <c r="N32" s="7"/>
    </row>
    <row r="33" spans="1:16" ht="19.5" customHeight="1">
      <c r="A33" s="305" t="s">
        <v>91</v>
      </c>
      <c r="B33" s="223"/>
      <c r="C33" s="51"/>
      <c r="D33" s="51"/>
      <c r="E33" s="51"/>
      <c r="F33" s="52"/>
      <c r="G33" s="52"/>
      <c r="H33" s="52"/>
      <c r="I33" s="52"/>
      <c r="J33" s="32"/>
      <c r="K33" s="32"/>
      <c r="L33" s="32"/>
      <c r="M33" s="32"/>
      <c r="N33" s="7"/>
    </row>
    <row r="34" spans="1:16" ht="19.5" customHeight="1">
      <c r="A34" s="53"/>
      <c r="B34" s="20" t="str">
        <f>+'[1]TREND_C1_Q (12)'!$B$71</f>
        <v>Customers Loans net of Repos and IC</v>
      </c>
      <c r="C34" s="27">
        <f>'[1]TREND_C1_Q (12)'!$M$71/1000</f>
        <v>0</v>
      </c>
      <c r="D34" s="27">
        <f>'[1]TREND_C1_Q (12)'!$H$71/1000</f>
        <v>0</v>
      </c>
      <c r="E34" s="39" t="str">
        <f>IF(C34*D34&gt;0,C34/D34-1,"n.m.")</f>
        <v>n.m.</v>
      </c>
      <c r="F34" s="27">
        <f>'[1]TREND_C1_Q (12)'!$D$71/1000</f>
        <v>0</v>
      </c>
      <c r="G34" s="27">
        <f>'[1]TREND_C1_Q (12)'!$E$71/1000</f>
        <v>0</v>
      </c>
      <c r="H34" s="27">
        <f>'[1]TREND_C1_Q (12)'!$F$71/1000</f>
        <v>0</v>
      </c>
      <c r="I34" s="27">
        <f>'[1]TREND_C1_Q (12)'!$G$71/1000</f>
        <v>0</v>
      </c>
      <c r="J34" s="27">
        <f>'[1]TREND_C1_Q (12)'!$I$71/1000</f>
        <v>0</v>
      </c>
      <c r="K34" s="27">
        <f>'[1]TREND_C1_Q (12)'!$J$71/1000</f>
        <v>0</v>
      </c>
      <c r="L34" s="27">
        <f>'[1]TREND_C1_Q (12)'!$K$71/1000</f>
        <v>0</v>
      </c>
      <c r="M34" s="27">
        <f>'[1]TREND_C1_Q (12)'!$L$71/1000</f>
        <v>0</v>
      </c>
      <c r="N34" s="7"/>
    </row>
    <row r="35" spans="1:16" ht="19.5" customHeight="1">
      <c r="A35" s="53"/>
      <c r="B35" s="34" t="str">
        <f>+'[1]TREND_C1_Q (12)'!$B$74</f>
        <v>Customer Depos (excl. Repos and IC)</v>
      </c>
      <c r="C35" s="27">
        <f>'[1]TREND_C1_Q (12)'!$M$74/1000</f>
        <v>0</v>
      </c>
      <c r="D35" s="27">
        <f>'[1]TREND_C1_Q (12)'!$H$74/1000</f>
        <v>0</v>
      </c>
      <c r="E35" s="39" t="str">
        <f>IF(C35*D35&gt;0,C35/D35-1,"n.m.")</f>
        <v>n.m.</v>
      </c>
      <c r="F35" s="27">
        <f>'[1]TREND_C1_Q (12)'!$D$74/1000</f>
        <v>0</v>
      </c>
      <c r="G35" s="27">
        <f>'[1]TREND_C1_Q (12)'!$E$74/1000</f>
        <v>0</v>
      </c>
      <c r="H35" s="27">
        <f>'[1]TREND_C1_Q (12)'!$F$74/1000</f>
        <v>0</v>
      </c>
      <c r="I35" s="27">
        <f>'[1]TREND_C1_Q (12)'!$G$74/1000</f>
        <v>0</v>
      </c>
      <c r="J35" s="27">
        <f>'[1]TREND_C1_Q (12)'!$I$74/1000</f>
        <v>0</v>
      </c>
      <c r="K35" s="27">
        <f>'[1]TREND_C1_Q (12)'!$J$74/1000</f>
        <v>0</v>
      </c>
      <c r="L35" s="27">
        <f>'[1]TREND_C1_Q (12)'!$K$74/1000</f>
        <v>0</v>
      </c>
      <c r="M35" s="27">
        <f>'[1]TREND_C1_Q (12)'!$L$74/1000</f>
        <v>0</v>
      </c>
      <c r="N35" s="7"/>
    </row>
    <row r="36" spans="1:16" ht="19.5" customHeight="1">
      <c r="A36" s="42"/>
      <c r="B36" s="20" t="s">
        <v>158</v>
      </c>
      <c r="C36" s="27">
        <f>'[1]TREND_C1_Q (12)'!$M$78/1000</f>
        <v>1620.6115</v>
      </c>
      <c r="D36" s="27">
        <f>'[1]TREND_C1_Q (12)'!$H$78/1000</f>
        <v>1876.8109999999999</v>
      </c>
      <c r="E36" s="39">
        <f>IF(C36*D36&gt;0,C36/D36-1,"n.m.")</f>
        <v>-0.13650788491755428</v>
      </c>
      <c r="F36" s="27">
        <f>'[1]TREND_C1_Q (12)'!$D$78/1000</f>
        <v>1876.8109999999999</v>
      </c>
      <c r="G36" s="27">
        <f>'[1]TREND_C1_Q (12)'!$E$78/1000</f>
        <v>1750.6255000000001</v>
      </c>
      <c r="H36" s="27">
        <f>'[1]TREND_C1_Q (12)'!$F$78/1000</f>
        <v>1668.0809999999999</v>
      </c>
      <c r="I36" s="27">
        <f>'[1]TREND_C1_Q (12)'!$G$78/1000</f>
        <v>1583.9245000000001</v>
      </c>
      <c r="J36" s="27">
        <f>'[1]TREND_C1_Q (12)'!$I$78/1000</f>
        <v>1620.6115</v>
      </c>
      <c r="K36" s="27">
        <f>'[1]TREND_C1_Q (12)'!$J$78/1000</f>
        <v>0</v>
      </c>
      <c r="L36" s="27">
        <f>'[1]TREND_C1_Q (12)'!$K$78/1000</f>
        <v>0</v>
      </c>
      <c r="M36" s="27">
        <f>'[1]TREND_C1_Q (12)'!$L$78/1000</f>
        <v>0</v>
      </c>
      <c r="N36" s="7"/>
    </row>
    <row r="37" spans="1:16" ht="19.5" customHeight="1">
      <c r="A37" s="305" t="s">
        <v>7</v>
      </c>
      <c r="B37" s="223"/>
      <c r="C37" s="27"/>
      <c r="D37" s="27"/>
      <c r="E37" s="60"/>
      <c r="F37" s="27"/>
      <c r="G37" s="27"/>
      <c r="H37" s="27"/>
      <c r="I37" s="27"/>
      <c r="J37" s="27"/>
      <c r="K37" s="27"/>
      <c r="L37" s="27"/>
      <c r="M37" s="27"/>
      <c r="N37" s="7"/>
    </row>
    <row r="38" spans="1:16" ht="19.5" customHeight="1">
      <c r="A38" s="7"/>
      <c r="B38" s="34" t="s">
        <v>88</v>
      </c>
      <c r="C38" s="27">
        <f>'[1]TREND_C1_Q (12)'!$M$81</f>
        <v>0</v>
      </c>
      <c r="D38" s="27">
        <f>'[1]TREND_C1_Q (12)'!$H$81</f>
        <v>0</v>
      </c>
      <c r="E38" s="39" t="str">
        <f>IF(C38*D38&gt;0,C38/D38-1,"n.m.")</f>
        <v>n.m.</v>
      </c>
      <c r="F38" s="27">
        <f>'[1]TREND_C1_Q (12)'!$D$81</f>
        <v>0</v>
      </c>
      <c r="G38" s="27">
        <f>'[1]TREND_C1_Q (12)'!$E$81</f>
        <v>0</v>
      </c>
      <c r="H38" s="27">
        <f>'[1]TREND_C1_Q (12)'!$F$81</f>
        <v>0</v>
      </c>
      <c r="I38" s="27">
        <f>'[1]TREND_C1_Q (12)'!$G$81</f>
        <v>0</v>
      </c>
      <c r="J38" s="27">
        <f>'[1]TREND_C1_Q (12)'!$I$81</f>
        <v>0</v>
      </c>
      <c r="K38" s="27">
        <f>'[1]TREND_C1_Q (12)'!$J$81</f>
        <v>0</v>
      </c>
      <c r="L38" s="27">
        <f>'[1]TREND_C1_Q (12)'!$K$81</f>
        <v>0</v>
      </c>
      <c r="M38" s="27">
        <f>'[1]TREND_C1_Q (12)'!$L$81</f>
        <v>0</v>
      </c>
      <c r="N38" s="7"/>
    </row>
    <row r="39" spans="1:16" ht="19.5" customHeight="1">
      <c r="A39" s="7"/>
      <c r="B39" s="20" t="str">
        <f>+'[1]TREND_C1_Q (12)'!$B$101</f>
        <v>ROAC</v>
      </c>
      <c r="C39" s="77">
        <f>'[1]TREND_C1_Q (12)'!$M$101</f>
        <v>1.3738835254010149</v>
      </c>
      <c r="D39" s="77">
        <f>'[1]TREND_C1_Q (12)'!$H$101</f>
        <v>0.944096398355732</v>
      </c>
      <c r="E39" s="77">
        <f>IF(C39*D39&gt;0,C39/D39-1,"n.m.")</f>
        <v>0.45523648622514989</v>
      </c>
      <c r="F39" s="77">
        <f>'[1]TREND_C1_Q (12)'!$D$101</f>
        <v>0.944096398355732</v>
      </c>
      <c r="G39" s="77">
        <f>'[1]TREND_C1_Q (12)'!$E$101</f>
        <v>0.89041123912697062</v>
      </c>
      <c r="H39" s="77">
        <f>'[1]TREND_C1_Q (12)'!$F$101</f>
        <v>1.3835359259430176</v>
      </c>
      <c r="I39" s="77">
        <f>'[1]TREND_C1_Q (12)'!$G$101</f>
        <v>0.94457816537179151</v>
      </c>
      <c r="J39" s="77">
        <f>'[1]TREND_C1_Q (12)'!$I$101</f>
        <v>1.3738835254010149</v>
      </c>
      <c r="K39" s="77">
        <f>'[1]TREND_C1_Q (12)'!$J$101</f>
        <v>29.941092364884188</v>
      </c>
      <c r="L39" s="77">
        <f>'[1]TREND_C1_Q (12)'!$K$101</f>
        <v>0</v>
      </c>
      <c r="M39" s="77">
        <f>'[1]TREND_C1_Q (12)'!$L$101</f>
        <v>0</v>
      </c>
      <c r="N39" s="339"/>
      <c r="O39" s="340"/>
      <c r="P39" s="340"/>
    </row>
    <row r="40" spans="1:16" ht="19.5" customHeight="1">
      <c r="A40" s="7"/>
      <c r="B40" s="20"/>
      <c r="C40" s="27"/>
      <c r="D40" s="27"/>
      <c r="E40" s="39"/>
      <c r="F40" s="27"/>
      <c r="G40" s="27"/>
      <c r="H40" s="27"/>
      <c r="I40" s="27"/>
      <c r="J40" s="27"/>
      <c r="K40" s="27"/>
      <c r="L40" s="27"/>
      <c r="M40" s="27"/>
      <c r="N40" s="7"/>
    </row>
    <row r="41" spans="1:16" ht="19.5" customHeight="1">
      <c r="A41" s="305" t="s">
        <v>144</v>
      </c>
      <c r="B41" s="223"/>
      <c r="C41" s="27"/>
      <c r="D41" s="27"/>
      <c r="E41" s="39"/>
      <c r="F41" s="27"/>
      <c r="G41" s="27"/>
      <c r="H41" s="27"/>
      <c r="I41" s="27"/>
      <c r="J41" s="27"/>
      <c r="K41" s="27"/>
      <c r="L41" s="27"/>
      <c r="M41" s="27"/>
      <c r="N41" s="7"/>
    </row>
    <row r="42" spans="1:16" ht="19.5" customHeight="1">
      <c r="A42" s="90"/>
      <c r="B42" s="91" t="s">
        <v>125</v>
      </c>
      <c r="C42" s="342">
        <f>L42</f>
        <v>119789.92864517297</v>
      </c>
      <c r="D42" s="342">
        <f>+H42</f>
        <v>114703.31508470999</v>
      </c>
      <c r="E42" s="343">
        <f t="shared" ref="E42:E51" si="2">IF(ISERROR(C42/D42-1)=TRUE,"n.m.",IF(OR(C42/D42-1&gt;150%=TRUE,C42/D42-1&lt;-100%=TRUE)=TRUE,"n.m.",C42/D42-1))</f>
        <v>4.4345828686001232E-2</v>
      </c>
      <c r="F42" s="342">
        <v>114412.59464938998</v>
      </c>
      <c r="G42" s="342">
        <v>113461.15569163997</v>
      </c>
      <c r="H42" s="342">
        <v>114703.31508470999</v>
      </c>
      <c r="I42" s="342">
        <v>117792.74731527998</v>
      </c>
      <c r="J42" s="342">
        <f>[7]Pio!$AP$13</f>
        <v>116251.16550924999</v>
      </c>
      <c r="K42" s="342">
        <f>[7]Pio!$AS$13</f>
        <v>117304.73552358587</v>
      </c>
      <c r="L42" s="342">
        <f>[7]Pio!$AV$13</f>
        <v>119789.92864517297</v>
      </c>
      <c r="M42" s="342">
        <f>[7]Pio!$AM$13</f>
        <v>117792.74731527998</v>
      </c>
      <c r="N42" s="7"/>
    </row>
    <row r="43" spans="1:16" ht="19.5" customHeight="1">
      <c r="A43" s="90"/>
      <c r="B43" s="91" t="s">
        <v>145</v>
      </c>
      <c r="C43" s="342">
        <f t="shared" ref="C43:C51" si="3">L43</f>
        <v>40257.252820544498</v>
      </c>
      <c r="D43" s="342">
        <f t="shared" ref="D43:D51" si="4">+H43</f>
        <v>39176.596711810089</v>
      </c>
      <c r="E43" s="343">
        <f t="shared" si="2"/>
        <v>2.7584226283970059E-2</v>
      </c>
      <c r="F43" s="342">
        <v>43880.126833743991</v>
      </c>
      <c r="G43" s="342">
        <v>41310.727685545193</v>
      </c>
      <c r="H43" s="342">
        <v>39176.596711810089</v>
      </c>
      <c r="I43" s="342">
        <v>40854.626311510787</v>
      </c>
      <c r="J43" s="342">
        <f>[7]Pio!$AP$26</f>
        <v>39686.096783649591</v>
      </c>
      <c r="K43" s="342">
        <f>[7]Pio!$AS$26</f>
        <v>39545.840180882296</v>
      </c>
      <c r="L43" s="342">
        <f>[7]Pio!$AV$26</f>
        <v>40257.252820544498</v>
      </c>
      <c r="M43" s="342">
        <f>[7]Pio!$AM$26</f>
        <v>40854.626311510787</v>
      </c>
      <c r="N43" s="7"/>
    </row>
    <row r="44" spans="1:16" ht="19.5" customHeight="1">
      <c r="A44" s="90"/>
      <c r="B44" s="91" t="s">
        <v>146</v>
      </c>
      <c r="C44" s="342">
        <f t="shared" si="3"/>
        <v>20079.938832009997</v>
      </c>
      <c r="D44" s="342">
        <f t="shared" si="4"/>
        <v>19251.673978710001</v>
      </c>
      <c r="E44" s="343">
        <f t="shared" si="2"/>
        <v>4.3023004348398786E-2</v>
      </c>
      <c r="F44" s="342">
        <v>21098.15613282</v>
      </c>
      <c r="G44" s="342">
        <v>20425.595983910003</v>
      </c>
      <c r="H44" s="342">
        <v>19251.673978710001</v>
      </c>
      <c r="I44" s="342">
        <v>19771.23258571</v>
      </c>
      <c r="J44" s="342">
        <f>[7]Pio!$AP$38</f>
        <v>19025.877852149999</v>
      </c>
      <c r="K44" s="342">
        <f>[7]Pio!$AS$38</f>
        <v>19455.877532459996</v>
      </c>
      <c r="L44" s="342">
        <f>[7]Pio!$AV$38</f>
        <v>20079.938832009997</v>
      </c>
      <c r="M44" s="342">
        <f>[7]Pio!$AM$38</f>
        <v>19771.23258571</v>
      </c>
      <c r="N44" s="7"/>
    </row>
    <row r="45" spans="1:16" ht="19.5" customHeight="1">
      <c r="A45" s="90"/>
      <c r="B45" s="91" t="s">
        <v>147</v>
      </c>
      <c r="C45" s="342">
        <f t="shared" si="3"/>
        <v>21227.452752450001</v>
      </c>
      <c r="D45" s="342">
        <f t="shared" si="4"/>
        <v>20343.631676519999</v>
      </c>
      <c r="E45" s="343">
        <f t="shared" si="2"/>
        <v>4.3444606645630657E-2</v>
      </c>
      <c r="F45" s="342">
        <v>21109.368123730001</v>
      </c>
      <c r="G45" s="342">
        <v>20944.820032560001</v>
      </c>
      <c r="H45" s="342">
        <v>20343.631676519999</v>
      </c>
      <c r="I45" s="342">
        <v>20829.091692739999</v>
      </c>
      <c r="J45" s="342">
        <f>[7]Pio!$AP$62</f>
        <v>20628.631510970001</v>
      </c>
      <c r="K45" s="342">
        <f>[7]Pio!$AS$62</f>
        <v>20868.517792159997</v>
      </c>
      <c r="L45" s="342">
        <f>[7]Pio!$AV$62</f>
        <v>21227.452752450001</v>
      </c>
      <c r="M45" s="342">
        <f>[7]Pio!$AM$62</f>
        <v>20829.091692739999</v>
      </c>
      <c r="N45" s="7"/>
    </row>
    <row r="46" spans="1:16" ht="19.5" customHeight="1">
      <c r="A46" s="90"/>
      <c r="B46" s="91" t="s">
        <v>132</v>
      </c>
      <c r="C46" s="342">
        <f t="shared" si="3"/>
        <v>7155.4178002100007</v>
      </c>
      <c r="D46" s="342">
        <f t="shared" si="4"/>
        <v>7240.2419383199986</v>
      </c>
      <c r="E46" s="343">
        <f t="shared" si="2"/>
        <v>-1.1715649674778672E-2</v>
      </c>
      <c r="F46" s="342">
        <v>7502.0563966499985</v>
      </c>
      <c r="G46" s="342">
        <v>7514.7723296499998</v>
      </c>
      <c r="H46" s="342">
        <v>7240.2419383199986</v>
      </c>
      <c r="I46" s="342">
        <v>7243.0989311799985</v>
      </c>
      <c r="J46" s="342">
        <f>[7]Pio!$AP$50</f>
        <v>7093.0711252700003</v>
      </c>
      <c r="K46" s="342">
        <f>[7]Pio!$AS$50</f>
        <v>6797.3028257400001</v>
      </c>
      <c r="L46" s="342">
        <f>[7]Pio!$AV$50</f>
        <v>7155.4178002100007</v>
      </c>
      <c r="M46" s="342">
        <f>[7]Pio!$AM$50</f>
        <v>7243.0989311799985</v>
      </c>
      <c r="N46" s="7"/>
    </row>
    <row r="47" spans="1:16" ht="19.5" customHeight="1">
      <c r="A47" s="90"/>
      <c r="B47" s="91" t="s">
        <v>148</v>
      </c>
      <c r="C47" s="342">
        <f t="shared" si="3"/>
        <v>11277.993455909998</v>
      </c>
      <c r="D47" s="342">
        <f t="shared" si="4"/>
        <v>10886.934960939998</v>
      </c>
      <c r="E47" s="343">
        <f t="shared" si="2"/>
        <v>3.5919980818571506E-2</v>
      </c>
      <c r="F47" s="342">
        <v>11561.647743569998</v>
      </c>
      <c r="G47" s="342">
        <v>11176.521345910001</v>
      </c>
      <c r="H47" s="342">
        <v>10886.934960939998</v>
      </c>
      <c r="I47" s="342">
        <v>11006.179662539998</v>
      </c>
      <c r="J47" s="342">
        <f>[7]Pio!$AP$74</f>
        <v>10788.060220269999</v>
      </c>
      <c r="K47" s="342">
        <f>[7]Pio!$AS$74</f>
        <v>11112.5207006</v>
      </c>
      <c r="L47" s="342">
        <f>[7]Pio!$AV$74</f>
        <v>11277.993455909998</v>
      </c>
      <c r="M47" s="342">
        <f>[7]Pio!$AM$74</f>
        <v>11006.179662539998</v>
      </c>
      <c r="N47" s="7"/>
    </row>
    <row r="48" spans="1:16" ht="19.5" customHeight="1">
      <c r="A48" s="90"/>
      <c r="B48" s="91" t="s">
        <v>149</v>
      </c>
      <c r="C48" s="342">
        <f t="shared" si="3"/>
        <v>934.66606864999994</v>
      </c>
      <c r="D48" s="342">
        <f t="shared" si="4"/>
        <v>1095.47281632</v>
      </c>
      <c r="E48" s="343">
        <f t="shared" si="2"/>
        <v>-0.14679209312577468</v>
      </c>
      <c r="F48" s="342">
        <v>562.07188150000002</v>
      </c>
      <c r="G48" s="342">
        <v>1250.11112729</v>
      </c>
      <c r="H48" s="342">
        <v>1095.47281632</v>
      </c>
      <c r="I48" s="342">
        <v>1338.7413402899999</v>
      </c>
      <c r="J48" s="342">
        <f>[7]Pio!$AP$86</f>
        <v>568.24039947000006</v>
      </c>
      <c r="K48" s="342">
        <f>[7]Pio!$AS$86</f>
        <v>949.3889436799999</v>
      </c>
      <c r="L48" s="342">
        <f>[7]Pio!$AV$86</f>
        <v>934.66606864999994</v>
      </c>
      <c r="M48" s="342">
        <f>[7]Pio!$AM$86</f>
        <v>1338.7413402899999</v>
      </c>
      <c r="N48" s="7"/>
    </row>
    <row r="49" spans="1:14" ht="19.5" customHeight="1">
      <c r="A49" s="90"/>
      <c r="B49" s="91" t="s">
        <v>150</v>
      </c>
      <c r="C49" s="342">
        <f t="shared" si="3"/>
        <v>5027.6734099400001</v>
      </c>
      <c r="D49" s="342">
        <f t="shared" si="4"/>
        <v>4579.4355148200002</v>
      </c>
      <c r="E49" s="343">
        <f t="shared" si="2"/>
        <v>9.7880599840178828E-2</v>
      </c>
      <c r="F49" s="342">
        <v>4833.7776393800004</v>
      </c>
      <c r="G49" s="342">
        <v>4790.8177892700005</v>
      </c>
      <c r="H49" s="342">
        <v>4579.4355148200002</v>
      </c>
      <c r="I49" s="342">
        <v>4778.0570476399998</v>
      </c>
      <c r="J49" s="342">
        <f>[7]Pio!$AP$98</f>
        <v>4635.0588904100005</v>
      </c>
      <c r="K49" s="342">
        <f>[7]Pio!$AS$98</f>
        <v>4666.9568060000001</v>
      </c>
      <c r="L49" s="342">
        <f>[7]Pio!$AV$98</f>
        <v>5027.6734099400001</v>
      </c>
      <c r="M49" s="342">
        <f>[7]Pio!$AM$98</f>
        <v>4778.0570476399998</v>
      </c>
      <c r="N49" s="7"/>
    </row>
    <row r="50" spans="1:14" ht="19.5" customHeight="1">
      <c r="A50" s="90"/>
      <c r="B50" s="91" t="s">
        <v>151</v>
      </c>
      <c r="C50" s="342">
        <f t="shared" si="3"/>
        <v>0</v>
      </c>
      <c r="D50" s="342">
        <f t="shared" si="4"/>
        <v>0</v>
      </c>
      <c r="E50" s="343" t="str">
        <f t="shared" si="2"/>
        <v>n.m.</v>
      </c>
      <c r="F50" s="342">
        <v>0</v>
      </c>
      <c r="G50" s="342">
        <v>0</v>
      </c>
      <c r="H50" s="342">
        <v>0</v>
      </c>
      <c r="I50" s="342">
        <v>0</v>
      </c>
      <c r="J50" s="342">
        <f>[7]Pio!$AP$110</f>
        <v>0</v>
      </c>
      <c r="K50" s="342">
        <f>[7]Pio!$AS$110</f>
        <v>0</v>
      </c>
      <c r="L50" s="342">
        <f>[7]Pio!$AV$110</f>
        <v>0</v>
      </c>
      <c r="M50" s="342">
        <f>[7]Pio!$AJ$110</f>
        <v>0</v>
      </c>
      <c r="N50" s="7"/>
    </row>
    <row r="51" spans="1:14" ht="19.5" customHeight="1">
      <c r="A51" s="34"/>
      <c r="B51" s="20" t="s">
        <v>152</v>
      </c>
      <c r="C51" s="344">
        <f t="shared" si="3"/>
        <v>225750.32378488747</v>
      </c>
      <c r="D51" s="344">
        <f t="shared" si="4"/>
        <v>217277.3026821501</v>
      </c>
      <c r="E51" s="345">
        <f t="shared" si="2"/>
        <v>3.8996347055782143E-2</v>
      </c>
      <c r="F51" s="344">
        <v>224959.79940078393</v>
      </c>
      <c r="G51" s="344">
        <v>220874.52198577515</v>
      </c>
      <c r="H51" s="344">
        <v>217277.3026821501</v>
      </c>
      <c r="I51" s="344">
        <v>223613.77488689078</v>
      </c>
      <c r="J51" s="344">
        <f>[7]Pio!$AP$125</f>
        <v>218676.20229143958</v>
      </c>
      <c r="K51" s="344">
        <f>[7]Pio!$AS$125</f>
        <v>220701.14030510816</v>
      </c>
      <c r="L51" s="344">
        <f>[7]Pio!$AV$125</f>
        <v>225750.32378488747</v>
      </c>
      <c r="M51" s="344">
        <f>[7]Pio!$AM$125</f>
        <v>223613.77488689078</v>
      </c>
      <c r="N51" s="7"/>
    </row>
    <row r="52" spans="1:14">
      <c r="A52" s="34"/>
      <c r="B52" s="92"/>
      <c r="C52" s="7"/>
      <c r="D52" s="7"/>
      <c r="E52" s="28"/>
      <c r="F52" s="7"/>
      <c r="G52" s="7"/>
      <c r="H52" s="7"/>
      <c r="I52" s="7"/>
      <c r="J52" s="7"/>
      <c r="K52" s="7"/>
      <c r="L52" s="7"/>
      <c r="M52" s="7"/>
      <c r="N52" s="7"/>
    </row>
    <row r="53" spans="1:14">
      <c r="A53" s="34"/>
      <c r="B53" s="92"/>
      <c r="C53" s="7"/>
      <c r="D53" s="7"/>
      <c r="E53" s="28"/>
      <c r="F53" s="7"/>
      <c r="G53" s="7"/>
      <c r="H53" s="7"/>
      <c r="I53" s="7"/>
      <c r="J53" s="7"/>
      <c r="K53" s="7"/>
      <c r="L53" s="7"/>
      <c r="M53" s="7"/>
      <c r="N53" s="7"/>
    </row>
    <row r="54" spans="1:14">
      <c r="A54" s="34"/>
      <c r="C54" s="7"/>
      <c r="D54" s="7"/>
      <c r="E54" s="28"/>
      <c r="F54" s="7"/>
      <c r="G54" s="7"/>
      <c r="H54" s="7"/>
      <c r="I54" s="7"/>
      <c r="J54" s="7"/>
      <c r="K54" s="7"/>
      <c r="L54" s="7"/>
      <c r="M54" s="7"/>
      <c r="N54" s="7"/>
    </row>
    <row r="55" spans="1:14">
      <c r="B55" s="62" t="s">
        <v>167</v>
      </c>
      <c r="C55" s="43">
        <f>C56-C57</f>
        <v>0</v>
      </c>
      <c r="D55" s="43">
        <f t="shared" ref="D55:L55" si="5">D56-D57</f>
        <v>0</v>
      </c>
      <c r="E55" s="43"/>
      <c r="F55" s="43">
        <f t="shared" si="5"/>
        <v>0</v>
      </c>
      <c r="G55" s="43">
        <f t="shared" si="5"/>
        <v>0</v>
      </c>
      <c r="H55" s="43">
        <f t="shared" si="5"/>
        <v>0</v>
      </c>
      <c r="I55" s="43">
        <f t="shared" si="5"/>
        <v>0</v>
      </c>
      <c r="J55" s="43">
        <f t="shared" si="5"/>
        <v>0</v>
      </c>
      <c r="K55" s="43">
        <f t="shared" si="5"/>
        <v>0</v>
      </c>
      <c r="L55" s="43">
        <f t="shared" si="5"/>
        <v>0</v>
      </c>
      <c r="M55" s="43">
        <f>M56-M57</f>
        <v>0</v>
      </c>
    </row>
    <row r="56" spans="1:14">
      <c r="B56" s="63" t="s">
        <v>169</v>
      </c>
      <c r="C56" s="55">
        <f>SUM(C14:C17)</f>
        <v>0.223</v>
      </c>
      <c r="D56" s="55">
        <f>SUM(D14:D17)</f>
        <v>0</v>
      </c>
      <c r="E56" s="55"/>
      <c r="F56" s="55">
        <f t="shared" ref="F56:M56" si="6">SUM(F14:F17)</f>
        <v>0</v>
      </c>
      <c r="G56" s="55">
        <f t="shared" si="6"/>
        <v>0</v>
      </c>
      <c r="H56" s="55">
        <f t="shared" si="6"/>
        <v>0</v>
      </c>
      <c r="I56" s="55">
        <f t="shared" si="6"/>
        <v>6.3E-2</v>
      </c>
      <c r="J56" s="55">
        <f t="shared" si="6"/>
        <v>0.223</v>
      </c>
      <c r="K56" s="55">
        <f t="shared" si="6"/>
        <v>-0.223</v>
      </c>
      <c r="L56" s="55">
        <f t="shared" si="6"/>
        <v>0</v>
      </c>
      <c r="M56" s="55">
        <f t="shared" si="6"/>
        <v>0</v>
      </c>
    </row>
    <row r="57" spans="1:14">
      <c r="B57" s="63" t="s">
        <v>168</v>
      </c>
      <c r="C57" s="55">
        <f>C18</f>
        <v>0.223</v>
      </c>
      <c r="D57" s="55">
        <f>D18</f>
        <v>0</v>
      </c>
      <c r="E57" s="55"/>
      <c r="F57" s="55">
        <f t="shared" ref="F57:M57" si="7">F18</f>
        <v>0</v>
      </c>
      <c r="G57" s="55">
        <f t="shared" si="7"/>
        <v>0</v>
      </c>
      <c r="H57" s="55">
        <f t="shared" si="7"/>
        <v>0</v>
      </c>
      <c r="I57" s="55">
        <f t="shared" si="7"/>
        <v>6.3E-2</v>
      </c>
      <c r="J57" s="55">
        <f t="shared" si="7"/>
        <v>0.223</v>
      </c>
      <c r="K57" s="55">
        <f t="shared" si="7"/>
        <v>-0.223</v>
      </c>
      <c r="L57" s="55">
        <f t="shared" si="7"/>
        <v>0</v>
      </c>
      <c r="M57" s="55">
        <f t="shared" si="7"/>
        <v>0</v>
      </c>
    </row>
    <row r="58" spans="1:14">
      <c r="C58" s="27"/>
    </row>
    <row r="59" spans="1:14">
      <c r="C59" s="32"/>
      <c r="D59" s="32"/>
      <c r="G59" s="32"/>
      <c r="H59" s="32"/>
      <c r="I59" s="32"/>
      <c r="J59" s="32"/>
      <c r="K59" s="32"/>
      <c r="L59" s="32"/>
      <c r="M59" s="32"/>
    </row>
    <row r="60" spans="1:14">
      <c r="C60" s="32"/>
      <c r="D60" s="32"/>
      <c r="G60" s="32"/>
      <c r="H60" s="32"/>
      <c r="I60" s="32"/>
      <c r="J60" s="32"/>
      <c r="K60" s="32"/>
      <c r="L60" s="32"/>
      <c r="M60" s="32"/>
    </row>
    <row r="61" spans="1:14">
      <c r="C61" s="32"/>
      <c r="D61" s="32"/>
      <c r="G61" s="32"/>
      <c r="H61" s="32"/>
      <c r="I61" s="32"/>
      <c r="J61" s="32"/>
      <c r="K61" s="32"/>
      <c r="L61" s="32"/>
      <c r="M61" s="32"/>
    </row>
    <row r="62" spans="1:14">
      <c r="C62" s="32"/>
      <c r="D62" s="32"/>
      <c r="G62" s="32"/>
      <c r="H62" s="32"/>
      <c r="I62" s="32"/>
      <c r="J62" s="32"/>
      <c r="K62" s="32"/>
      <c r="L62" s="32"/>
      <c r="M62" s="32"/>
    </row>
    <row r="63" spans="1:14">
      <c r="B63" s="68" t="s">
        <v>160</v>
      </c>
      <c r="C63" s="43">
        <f>ROUND(C51*2-C64-SUM(C42:C50),1)</f>
        <v>225750.3</v>
      </c>
      <c r="D63" s="43">
        <f>ROUND(D51*2-D64-SUM(D42:D50),1)</f>
        <v>0</v>
      </c>
      <c r="E63" s="43"/>
      <c r="F63" s="43">
        <f>ROUND(F51*2-F64-SUM(F42:F50),1)</f>
        <v>0</v>
      </c>
      <c r="G63" s="43">
        <f t="shared" ref="G63:I63" si="8">ROUND(G51*2-G64-SUM(G42:G50),1)</f>
        <v>0</v>
      </c>
      <c r="H63" s="43">
        <f t="shared" si="8"/>
        <v>0</v>
      </c>
      <c r="I63" s="43">
        <f t="shared" si="8"/>
        <v>0</v>
      </c>
      <c r="J63" s="43">
        <f>ROUND(J51*2-J64-SUM(J42:J50),1)</f>
        <v>0</v>
      </c>
      <c r="K63" s="43">
        <f>ROUND(K51*2-K64-SUM(K42:K50),1)</f>
        <v>0</v>
      </c>
      <c r="L63" s="93">
        <f t="shared" ref="L63:M63" si="9">ROUND(L51*2-L64-SUM(L42:L50),1)</f>
        <v>0</v>
      </c>
      <c r="M63" s="93">
        <f t="shared" si="9"/>
        <v>223613.8</v>
      </c>
    </row>
    <row r="64" spans="1:14">
      <c r="B64" s="9" t="s">
        <v>161</v>
      </c>
      <c r="C64" s="55">
        <f>'[8]VOLUMES_Q_GPC_G (12)'!$N$119/1000</f>
        <v>0</v>
      </c>
      <c r="D64" s="55">
        <f>'[8]VOLUMES_Q_GPC_G (92)'!$AZ$119/1000</f>
        <v>217277.30499999999</v>
      </c>
      <c r="F64" s="55">
        <f>'[8]VOLUMES_Q_GPC_G (92)'!$G$119/1000</f>
        <v>224959.80100000001</v>
      </c>
      <c r="G64" s="55">
        <f>'[8]VOLUMES_Q_GPC_G (92)'!$H$119/1000</f>
        <v>220874.52299999999</v>
      </c>
      <c r="H64" s="55">
        <f>'[8]VOLUMES_Q_GPC_G (92)'!$I$119/1000</f>
        <v>217277.30499999999</v>
      </c>
      <c r="I64" s="55">
        <f>'[8]VOLUMES_Q_GPC_G (92)'!$J$119/1000</f>
        <v>223613.77499999999</v>
      </c>
      <c r="J64" s="55">
        <f>'[8]VOLUMES_Q_GPC_G (92)'!$L$119/1000</f>
        <v>218676.20300000001</v>
      </c>
      <c r="K64" s="55">
        <f>'[8]VOLUMES_Q_GPC_G (92)'!$M$119/1000</f>
        <v>220701.141</v>
      </c>
      <c r="L64" s="94">
        <f>'[8]VOLUMES_Q_GPC_G (92)'!$N$119/1000</f>
        <v>225750.32500000001</v>
      </c>
      <c r="M64" s="55">
        <f>'[8]VOLUMES_Q_GPC_G (92)'!$O$119/1000</f>
        <v>0</v>
      </c>
    </row>
    <row r="65" spans="2:13">
      <c r="C65" s="32"/>
      <c r="D65" s="32"/>
      <c r="G65" s="32"/>
      <c r="H65" s="32"/>
      <c r="I65" s="32"/>
      <c r="J65" s="32"/>
      <c r="K65" s="32"/>
      <c r="L65" s="32"/>
      <c r="M65" s="32"/>
    </row>
    <row r="66" spans="2:13">
      <c r="C66" s="32"/>
      <c r="D66" s="32"/>
      <c r="G66" s="32"/>
      <c r="H66" s="32"/>
      <c r="I66" s="32"/>
      <c r="J66" s="32"/>
      <c r="K66" s="32"/>
      <c r="L66" s="32"/>
      <c r="M66" s="32"/>
    </row>
    <row r="67" spans="2:13">
      <c r="C67" s="27"/>
      <c r="D67" s="27"/>
      <c r="G67" s="27"/>
      <c r="H67" s="27"/>
      <c r="I67" s="27"/>
      <c r="J67" s="27"/>
      <c r="K67" s="27"/>
      <c r="L67" s="27"/>
      <c r="M67" s="27"/>
    </row>
    <row r="75" spans="2:13">
      <c r="B75" s="9" t="s">
        <v>64</v>
      </c>
      <c r="C75" s="64">
        <f>C13</f>
        <v>-0.23899999999999999</v>
      </c>
      <c r="D75" s="64">
        <f>D13</f>
        <v>0</v>
      </c>
      <c r="E75" s="64"/>
      <c r="F75" s="64">
        <f t="shared" ref="F75:M75" si="10">F13</f>
        <v>0</v>
      </c>
      <c r="G75" s="64">
        <f t="shared" si="10"/>
        <v>0.308</v>
      </c>
      <c r="H75" s="64">
        <f t="shared" si="10"/>
        <v>0.14399999999999999</v>
      </c>
      <c r="I75" s="64">
        <f t="shared" si="10"/>
        <v>-0.47599999999999998</v>
      </c>
      <c r="J75" s="64">
        <f t="shared" si="10"/>
        <v>-0.23899999999999999</v>
      </c>
      <c r="K75" s="64">
        <f t="shared" si="10"/>
        <v>0.23899999999999999</v>
      </c>
      <c r="L75" s="64">
        <f t="shared" si="10"/>
        <v>0</v>
      </c>
      <c r="M75" s="64">
        <f t="shared" si="10"/>
        <v>0</v>
      </c>
    </row>
    <row r="76" spans="2:13">
      <c r="B76" s="9" t="s">
        <v>170</v>
      </c>
      <c r="C76" s="64">
        <f>C27</f>
        <v>65.44</v>
      </c>
      <c r="D76" s="64">
        <f t="shared" ref="D76:M76" si="11">D27</f>
        <v>44.445</v>
      </c>
      <c r="E76" s="64"/>
      <c r="F76" s="64">
        <f t="shared" si="11"/>
        <v>44.445</v>
      </c>
      <c r="G76" s="64">
        <f t="shared" si="11"/>
        <v>40.048000000000002</v>
      </c>
      <c r="H76" s="64">
        <f t="shared" si="11"/>
        <v>58.448999999999998</v>
      </c>
      <c r="I76" s="64">
        <f t="shared" si="11"/>
        <v>38.042999999999999</v>
      </c>
      <c r="J76" s="64">
        <f t="shared" si="11"/>
        <v>65.44</v>
      </c>
      <c r="K76" s="64">
        <f t="shared" si="11"/>
        <v>-65.44</v>
      </c>
      <c r="L76" s="64">
        <f t="shared" si="11"/>
        <v>0</v>
      </c>
      <c r="M76" s="64">
        <f t="shared" si="11"/>
        <v>0</v>
      </c>
    </row>
    <row r="77" spans="2:13">
      <c r="B77" s="9" t="s">
        <v>85</v>
      </c>
      <c r="C77" s="65">
        <f>C30</f>
        <v>0</v>
      </c>
      <c r="D77" s="65">
        <f>D30</f>
        <v>0</v>
      </c>
      <c r="E77" s="65"/>
      <c r="F77" s="65">
        <f t="shared" ref="F77:M77" si="12">F30</f>
        <v>0</v>
      </c>
      <c r="G77" s="65">
        <f t="shared" si="12"/>
        <v>0</v>
      </c>
      <c r="H77" s="65">
        <f t="shared" si="12"/>
        <v>0</v>
      </c>
      <c r="I77" s="65">
        <f t="shared" si="12"/>
        <v>0</v>
      </c>
      <c r="J77" s="65">
        <f t="shared" si="12"/>
        <v>0</v>
      </c>
      <c r="K77" s="65">
        <f t="shared" si="12"/>
        <v>0</v>
      </c>
      <c r="L77" s="65">
        <f t="shared" si="12"/>
        <v>0</v>
      </c>
      <c r="M77" s="65">
        <f t="shared" si="12"/>
        <v>0</v>
      </c>
    </row>
    <row r="78" spans="2:13">
      <c r="B78" s="9" t="s">
        <v>87</v>
      </c>
      <c r="C78" s="64" t="str">
        <f>C32</f>
        <v>n.m.</v>
      </c>
      <c r="D78" s="64" t="str">
        <f>D32</f>
        <v>n.m.</v>
      </c>
      <c r="E78" s="64"/>
      <c r="F78" s="64" t="str">
        <f t="shared" ref="F78:M78" si="13">F32</f>
        <v>n.m.</v>
      </c>
      <c r="G78" s="64" t="str">
        <f t="shared" si="13"/>
        <v>n.m.</v>
      </c>
      <c r="H78" s="64" t="str">
        <f t="shared" si="13"/>
        <v>n.m.</v>
      </c>
      <c r="I78" s="64" t="str">
        <f t="shared" si="13"/>
        <v>n.m.</v>
      </c>
      <c r="J78" s="64" t="str">
        <f t="shared" si="13"/>
        <v>n.m.</v>
      </c>
      <c r="K78" s="64" t="str">
        <f t="shared" si="13"/>
        <v>n.m.</v>
      </c>
      <c r="L78" s="64" t="str">
        <f t="shared" si="13"/>
        <v>n.m.</v>
      </c>
      <c r="M78" s="64" t="str">
        <f t="shared" si="13"/>
        <v>n.m.</v>
      </c>
    </row>
    <row r="79" spans="2:13">
      <c r="C79" s="66"/>
      <c r="D79" s="66"/>
      <c r="E79" s="66"/>
      <c r="F79" s="66"/>
      <c r="G79" s="66"/>
      <c r="H79" s="66"/>
      <c r="I79" s="66"/>
      <c r="J79" s="66"/>
      <c r="K79" s="66"/>
      <c r="L79" s="66"/>
      <c r="M79" s="66"/>
    </row>
    <row r="80" spans="2:13">
      <c r="B80" s="67" t="s">
        <v>171</v>
      </c>
      <c r="C80" s="66"/>
      <c r="D80" s="66"/>
      <c r="E80" s="66"/>
      <c r="F80" s="66"/>
      <c r="G80" s="66"/>
      <c r="H80" s="66"/>
      <c r="I80" s="66"/>
      <c r="J80" s="66"/>
      <c r="K80" s="66"/>
      <c r="L80" s="66"/>
      <c r="M80" s="66"/>
    </row>
    <row r="81" spans="2:13">
      <c r="B81" s="9" t="s">
        <v>64</v>
      </c>
      <c r="C81" s="55">
        <f>'[3]SWE_13_P&amp;L_M_ (9)'!$N$35/1000</f>
        <v>-0.23899999999999999</v>
      </c>
      <c r="D81" s="55">
        <f>'[3]SWE_13_P&amp;L_M_ (9)'!$I$35/1000</f>
        <v>0</v>
      </c>
      <c r="E81" s="55"/>
      <c r="F81" s="55">
        <f>('[3]SWE_13_P&amp;L_M_ (9)'!$E$35)/1000</f>
        <v>0</v>
      </c>
      <c r="G81" s="55">
        <f>('[3]SWE_13_P&amp;L_M_ (9)'!$F$35)/1000</f>
        <v>0.308</v>
      </c>
      <c r="H81" s="55">
        <f>('[3]SWE_13_P&amp;L_M_ (9)'!$G$35)/1000</f>
        <v>0.14399999999999999</v>
      </c>
      <c r="I81" s="55">
        <f>('[3]SWE_13_P&amp;L_M_ (9)'!$H$35)/1000</f>
        <v>-0.47599999999999998</v>
      </c>
      <c r="J81" s="55">
        <f>('[3]SWE_13_P&amp;L_M_ (9)'!$J$35)/1000</f>
        <v>-0.23899999999999999</v>
      </c>
      <c r="K81" s="55">
        <f>('[3]SWE_13_P&amp;L_M_ (9)'!$K$35)/1000</f>
        <v>0.23899999999999999</v>
      </c>
      <c r="L81" s="55">
        <f>('[3]SWE_13_P&amp;L_M_ (9)'!$L$35)/1000</f>
        <v>0</v>
      </c>
      <c r="M81" s="55">
        <f>('[3]SWE_13_P&amp;L_M_ (9)'!$M$35)/1000</f>
        <v>0</v>
      </c>
    </row>
    <row r="82" spans="2:13">
      <c r="B82" s="9" t="s">
        <v>170</v>
      </c>
      <c r="C82" s="55">
        <f>'[3]SWE_13_P&amp;L_M_ (49)'!$N$35/1000</f>
        <v>65.44</v>
      </c>
      <c r="D82" s="55">
        <f>'[3]SWE_13_P&amp;L_M_ (49)'!$I$35/1000</f>
        <v>44.445</v>
      </c>
      <c r="E82" s="55"/>
      <c r="F82" s="55">
        <f>('[3]SWE_13_P&amp;L_M_ (49)'!$E$35)/1000</f>
        <v>44.445</v>
      </c>
      <c r="G82" s="55">
        <f>('[3]SWE_13_P&amp;L_M_ (49)'!$F$35)/1000</f>
        <v>40.048000000000002</v>
      </c>
      <c r="H82" s="55">
        <f>('[3]SWE_13_P&amp;L_M_ (49)'!$G$35)/1000</f>
        <v>58.448999999999998</v>
      </c>
      <c r="I82" s="55">
        <f>('[3]SWE_13_P&amp;L_M_ (49)'!$H$35)/1000</f>
        <v>38.042999999999999</v>
      </c>
      <c r="J82" s="55">
        <f>('[3]SWE_13_P&amp;L_M_ (49)'!$J$35)/1000</f>
        <v>65.44</v>
      </c>
      <c r="K82" s="55">
        <f>('[3]SWE_13_P&amp;L_M_ (49)'!$K$35)/1000</f>
        <v>-65.44</v>
      </c>
      <c r="L82" s="55">
        <f>('[3]SWE_13_P&amp;L_M_ (49)'!$L$35)/1000</f>
        <v>0</v>
      </c>
      <c r="M82" s="55">
        <f>('[3]SWE_13_P&amp;L_M_ (49)'!$M$35)/1000</f>
        <v>0</v>
      </c>
    </row>
    <row r="83" spans="2:13">
      <c r="B83" s="9" t="s">
        <v>85</v>
      </c>
      <c r="C83" s="55">
        <f>[4]CoR!$L$35</f>
        <v>0</v>
      </c>
      <c r="D83" s="55">
        <f>[4]CoR!$G$35</f>
        <v>0</v>
      </c>
      <c r="E83" s="55"/>
      <c r="F83" s="55">
        <f>[4]CoR!$C$35</f>
        <v>0</v>
      </c>
      <c r="G83" s="55">
        <f>[4]CoR!$D$35</f>
        <v>0</v>
      </c>
      <c r="H83" s="55">
        <f>[4]CoR!$E$35</f>
        <v>0</v>
      </c>
      <c r="I83" s="55">
        <f>[4]CoR!$F$35</f>
        <v>0</v>
      </c>
      <c r="J83" s="55">
        <f>[4]CoR!$H$35</f>
        <v>0</v>
      </c>
      <c r="K83" s="55">
        <f>[4]CoR!$I$35</f>
        <v>0</v>
      </c>
      <c r="L83" s="55">
        <f>[4]CoR!$J$35</f>
        <v>0</v>
      </c>
      <c r="M83" s="55">
        <f>[4]CoR!$K$35</f>
        <v>0</v>
      </c>
    </row>
    <row r="84" spans="2:13">
      <c r="B84" s="9" t="s">
        <v>87</v>
      </c>
      <c r="C84" s="64">
        <f>'[5]SWE_13_VOL_Q (4)'!$N$35/1000</f>
        <v>0</v>
      </c>
      <c r="D84" s="64">
        <f>'[5]SWE_13_VOL_Q (4)'!$I$35/1000</f>
        <v>0</v>
      </c>
      <c r="E84" s="64"/>
      <c r="F84" s="64">
        <f>('[5]SWE_13_VOL_Q (4)'!$E$35)/1000</f>
        <v>0</v>
      </c>
      <c r="G84" s="64">
        <f>('[5]SWE_13_VOL_Q (4)'!$F$35)/1000</f>
        <v>0</v>
      </c>
      <c r="H84" s="64">
        <f>('[5]SWE_13_VOL_Q (4)'!$G$35)/1000</f>
        <v>0</v>
      </c>
      <c r="I84" s="64">
        <f>('[5]SWE_13_VOL_Q (4)'!$H$35)/1000</f>
        <v>0</v>
      </c>
      <c r="J84" s="64">
        <f>('[5]SWE_13_VOL_Q (4)'!$J$35)/1000</f>
        <v>0</v>
      </c>
      <c r="K84" s="64">
        <f>('[5]SWE_13_VOL_Q (4)'!$K$35)/1000</f>
        <v>0</v>
      </c>
      <c r="L84" s="64">
        <f>('[5]SWE_13_VOL_Q (4)'!$L$35)/1000</f>
        <v>0</v>
      </c>
      <c r="M84" s="64">
        <f>('[5]SWE_13_VOL_Q (4)'!$M$35)/1000</f>
        <v>0</v>
      </c>
    </row>
    <row r="85" spans="2:13">
      <c r="B85" s="9" t="s">
        <v>173</v>
      </c>
      <c r="C85" s="55" t="e">
        <f>#REF!/1000</f>
        <v>#REF!</v>
      </c>
      <c r="D85" s="55" t="e">
        <f>#REF!/1000</f>
        <v>#REF!</v>
      </c>
      <c r="E85" s="55"/>
      <c r="F85" s="55" t="e">
        <f>(#REF!)/1000</f>
        <v>#REF!</v>
      </c>
      <c r="G85" s="55" t="e">
        <f>(#REF!)/1000</f>
        <v>#REF!</v>
      </c>
      <c r="H85" s="55" t="e">
        <f>(#REF!)/1000</f>
        <v>#REF!</v>
      </c>
      <c r="I85" s="55" t="e">
        <f>(#REF!)/1000</f>
        <v>#REF!</v>
      </c>
      <c r="J85" s="55" t="e">
        <f>(#REF!)/1000</f>
        <v>#REF!</v>
      </c>
      <c r="K85" s="55" t="e">
        <f>(#REF!)/1000</f>
        <v>#REF!</v>
      </c>
      <c r="L85" s="55" t="e">
        <f>(#REF!)/1000</f>
        <v>#REF!</v>
      </c>
      <c r="M85" s="55" t="e">
        <f>(#REF!)/1000</f>
        <v>#REF!</v>
      </c>
    </row>
    <row r="86" spans="2:13">
      <c r="B86" s="67" t="s">
        <v>172</v>
      </c>
      <c r="C86" s="66"/>
      <c r="D86" s="66"/>
      <c r="E86" s="66"/>
      <c r="F86" s="66"/>
      <c r="G86" s="66"/>
      <c r="H86" s="66"/>
      <c r="I86" s="66"/>
      <c r="J86" s="66"/>
      <c r="K86" s="66"/>
      <c r="L86" s="66"/>
      <c r="M86" s="66"/>
    </row>
    <row r="87" spans="2:13">
      <c r="B87" s="68" t="s">
        <v>64</v>
      </c>
      <c r="C87" s="43">
        <f>C75-C81</f>
        <v>0</v>
      </c>
      <c r="D87" s="43">
        <f t="shared" ref="D87:M87" si="14">D75-D81</f>
        <v>0</v>
      </c>
      <c r="E87" s="43"/>
      <c r="F87" s="43">
        <f t="shared" si="14"/>
        <v>0</v>
      </c>
      <c r="G87" s="43">
        <f t="shared" si="14"/>
        <v>0</v>
      </c>
      <c r="H87" s="43">
        <f t="shared" si="14"/>
        <v>0</v>
      </c>
      <c r="I87" s="43">
        <f t="shared" si="14"/>
        <v>0</v>
      </c>
      <c r="J87" s="43">
        <f t="shared" si="14"/>
        <v>0</v>
      </c>
      <c r="K87" s="43">
        <f t="shared" si="14"/>
        <v>0</v>
      </c>
      <c r="L87" s="43">
        <f t="shared" si="14"/>
        <v>0</v>
      </c>
      <c r="M87" s="43">
        <f t="shared" si="14"/>
        <v>0</v>
      </c>
    </row>
    <row r="88" spans="2:13">
      <c r="B88" s="68" t="s">
        <v>170</v>
      </c>
      <c r="C88" s="43">
        <f>C76-C82</f>
        <v>0</v>
      </c>
      <c r="D88" s="43">
        <f t="shared" ref="D88:M88" si="15">D76-D82</f>
        <v>0</v>
      </c>
      <c r="E88" s="43"/>
      <c r="F88" s="43">
        <f t="shared" si="15"/>
        <v>0</v>
      </c>
      <c r="G88" s="43">
        <f t="shared" si="15"/>
        <v>0</v>
      </c>
      <c r="H88" s="43">
        <f t="shared" si="15"/>
        <v>0</v>
      </c>
      <c r="I88" s="43">
        <f t="shared" si="15"/>
        <v>0</v>
      </c>
      <c r="J88" s="43">
        <f t="shared" si="15"/>
        <v>0</v>
      </c>
      <c r="K88" s="43">
        <f t="shared" si="15"/>
        <v>0</v>
      </c>
      <c r="L88" s="43">
        <f t="shared" si="15"/>
        <v>0</v>
      </c>
      <c r="M88" s="43">
        <f t="shared" si="15"/>
        <v>0</v>
      </c>
    </row>
    <row r="89" spans="2:13">
      <c r="B89" s="68" t="s">
        <v>85</v>
      </c>
      <c r="C89" s="83" t="s">
        <v>24</v>
      </c>
      <c r="D89" s="83" t="s">
        <v>24</v>
      </c>
      <c r="E89" s="83"/>
      <c r="F89" s="83" t="s">
        <v>24</v>
      </c>
      <c r="G89" s="83" t="s">
        <v>24</v>
      </c>
      <c r="H89" s="83" t="s">
        <v>24</v>
      </c>
      <c r="I89" s="83" t="s">
        <v>24</v>
      </c>
      <c r="J89" s="83" t="s">
        <v>24</v>
      </c>
      <c r="K89" s="83" t="s">
        <v>24</v>
      </c>
      <c r="L89" s="83" t="s">
        <v>24</v>
      </c>
      <c r="M89" s="83" t="s">
        <v>24</v>
      </c>
    </row>
    <row r="90" spans="2:13">
      <c r="B90" s="68" t="s">
        <v>87</v>
      </c>
      <c r="C90" s="83" t="s">
        <v>24</v>
      </c>
      <c r="D90" s="83" t="s">
        <v>24</v>
      </c>
      <c r="E90" s="83"/>
      <c r="F90" s="83" t="s">
        <v>24</v>
      </c>
      <c r="G90" s="83" t="s">
        <v>24</v>
      </c>
      <c r="H90" s="83" t="s">
        <v>24</v>
      </c>
      <c r="I90" s="83" t="s">
        <v>24</v>
      </c>
      <c r="J90" s="83" t="s">
        <v>24</v>
      </c>
      <c r="K90" s="83" t="s">
        <v>24</v>
      </c>
      <c r="L90" s="83" t="s">
        <v>24</v>
      </c>
      <c r="M90" s="83" t="s">
        <v>24</v>
      </c>
    </row>
    <row r="91" spans="2:13">
      <c r="B91" s="68" t="s">
        <v>173</v>
      </c>
      <c r="C91" s="43" t="e">
        <f>C85-C36</f>
        <v>#REF!</v>
      </c>
      <c r="D91" s="43" t="e">
        <f t="shared" ref="D91:M91" si="16">D85-D36</f>
        <v>#REF!</v>
      </c>
      <c r="E91" s="43"/>
      <c r="F91" s="43" t="e">
        <f t="shared" si="16"/>
        <v>#REF!</v>
      </c>
      <c r="G91" s="43" t="e">
        <f t="shared" si="16"/>
        <v>#REF!</v>
      </c>
      <c r="H91" s="43" t="e">
        <f t="shared" si="16"/>
        <v>#REF!</v>
      </c>
      <c r="I91" s="43" t="e">
        <f t="shared" si="16"/>
        <v>#REF!</v>
      </c>
      <c r="J91" s="43" t="e">
        <f t="shared" si="16"/>
        <v>#REF!</v>
      </c>
      <c r="K91" s="43" t="e">
        <f t="shared" si="16"/>
        <v>#REF!</v>
      </c>
      <c r="L91" s="43" t="e">
        <f t="shared" si="16"/>
        <v>#REF!</v>
      </c>
      <c r="M91" s="43" t="e">
        <f t="shared" si="16"/>
        <v>#REF!</v>
      </c>
    </row>
    <row r="97" spans="2:4">
      <c r="B97" s="68" t="s">
        <v>211</v>
      </c>
      <c r="C97" s="83">
        <f>SUM(C42:C51)-SUM(L42:L51)</f>
        <v>0</v>
      </c>
      <c r="D97" s="83">
        <f>SUM(D42:D51)-SUM(H42:H51)</f>
        <v>0</v>
      </c>
    </row>
    <row r="98" spans="2:4">
      <c r="B98" s="68" t="s">
        <v>212</v>
      </c>
      <c r="C98" s="83">
        <f>(SUM(C42:C51)+SUM(D42:D51))-(SUM(H42:H51)+SUM(L42:L51))</f>
        <v>0</v>
      </c>
    </row>
  </sheetData>
  <mergeCells count="1">
    <mergeCell ref="A2:M2"/>
  </mergeCells>
  <phoneticPr fontId="4" type="noConversion"/>
  <conditionalFormatting sqref="C55:M55">
    <cfRule type="cellIs" dxfId="4" priority="6" operator="notEqual">
      <formula>0</formula>
    </cfRule>
  </conditionalFormatting>
  <conditionalFormatting sqref="C63:M63">
    <cfRule type="cellIs" dxfId="3" priority="5" operator="notEqual">
      <formula>0</formula>
    </cfRule>
  </conditionalFormatting>
  <conditionalFormatting sqref="C87:M88 C91:M91">
    <cfRule type="cellIs" dxfId="2" priority="4" operator="notEqual">
      <formula>0</formula>
    </cfRule>
  </conditionalFormatting>
  <conditionalFormatting sqref="C97:D97">
    <cfRule type="cellIs" dxfId="1" priority="2" operator="notEqual">
      <formula>0</formula>
    </cfRule>
  </conditionalFormatting>
  <conditionalFormatting sqref="C98">
    <cfRule type="cellIs" dxfId="0" priority="1" operator="notEqual">
      <formula>0</formula>
    </cfRule>
  </conditionalFormatting>
  <printOptions horizontalCentered="1" verticalCentered="1"/>
  <pageMargins left="0" right="0" top="0" bottom="0" header="0" footer="0"/>
  <pageSetup paperSize="9" scale="61" orientation="landscape" horizontalDpi="300" verticalDpi="300" r:id="rId1"/>
  <headerFooter alignWithMargins="0"/>
  <ignoredErrors>
    <ignoredError sqref="L31:M3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96"/>
  <sheetViews>
    <sheetView showGridLines="0" zoomScale="90" zoomScaleNormal="90" workbookViewId="0">
      <selection activeCell="C27" sqref="C27"/>
    </sheetView>
  </sheetViews>
  <sheetFormatPr defaultColWidth="33.7109375" defaultRowHeight="12.75"/>
  <cols>
    <col min="1" max="2" width="3.28515625" style="9" customWidth="1"/>
    <col min="3" max="3" width="51" style="9" customWidth="1"/>
    <col min="4" max="4" width="6.5703125" style="9" customWidth="1"/>
    <col min="5" max="5" width="33.7109375" style="9" customWidth="1"/>
    <col min="6" max="6" width="11" style="9" customWidth="1"/>
    <col min="7" max="16384" width="33.7109375" style="9"/>
  </cols>
  <sheetData>
    <row r="1" spans="2:16" s="10" customFormat="1" ht="25.5">
      <c r="B1" s="547" t="s">
        <v>250</v>
      </c>
      <c r="C1" s="548"/>
      <c r="D1" s="548"/>
      <c r="E1" s="548"/>
      <c r="F1" s="204"/>
      <c r="G1" s="204"/>
    </row>
    <row r="2" spans="2:16" s="10" customFormat="1" ht="9.75" customHeight="1">
      <c r="B2" s="205"/>
      <c r="C2" s="206"/>
      <c r="D2" s="206"/>
      <c r="E2" s="206"/>
      <c r="F2" s="204"/>
      <c r="G2" s="204"/>
    </row>
    <row r="3" spans="2:16" ht="18.75" customHeight="1" thickBot="1">
      <c r="B3" s="207"/>
      <c r="C3" s="221" t="s">
        <v>15</v>
      </c>
      <c r="D3" s="207"/>
      <c r="E3" s="207"/>
    </row>
    <row r="4" spans="2:16" ht="6.75" customHeight="1" thickTop="1">
      <c r="C4" s="208"/>
      <c r="D4" s="208"/>
      <c r="E4" s="209"/>
    </row>
    <row r="5" spans="2:16" s="210" customFormat="1" ht="18.75" customHeight="1">
      <c r="C5" s="211" t="s">
        <v>16</v>
      </c>
      <c r="D5" s="212"/>
      <c r="E5" s="213">
        <v>1</v>
      </c>
      <c r="F5" s="214"/>
      <c r="G5" s="214"/>
      <c r="H5" s="214"/>
      <c r="I5" s="214"/>
      <c r="J5" s="214"/>
      <c r="K5" s="214"/>
      <c r="L5" s="214"/>
      <c r="M5" s="214"/>
      <c r="N5" s="214"/>
      <c r="O5" s="214"/>
      <c r="P5" s="214"/>
    </row>
    <row r="6" spans="2:16" s="210" customFormat="1" ht="18.75" customHeight="1">
      <c r="C6" s="211" t="s">
        <v>17</v>
      </c>
      <c r="D6" s="212"/>
      <c r="E6" s="213">
        <v>2</v>
      </c>
      <c r="F6" s="214"/>
      <c r="G6" s="214"/>
      <c r="H6" s="214"/>
      <c r="I6" s="214"/>
      <c r="J6" s="214"/>
      <c r="K6" s="214"/>
      <c r="L6" s="214"/>
      <c r="M6" s="214"/>
      <c r="N6" s="214"/>
      <c r="O6" s="214"/>
      <c r="P6" s="214"/>
    </row>
    <row r="7" spans="2:16" s="210" customFormat="1" ht="18.75" customHeight="1">
      <c r="C7" s="211" t="s">
        <v>198</v>
      </c>
      <c r="D7" s="212"/>
      <c r="E7" s="213">
        <v>3</v>
      </c>
      <c r="F7" s="214"/>
      <c r="G7" s="214"/>
      <c r="H7" s="214"/>
      <c r="I7" s="214"/>
      <c r="J7" s="214"/>
      <c r="K7" s="214"/>
      <c r="L7" s="214"/>
      <c r="M7" s="214"/>
      <c r="N7" s="214"/>
      <c r="O7" s="214"/>
      <c r="P7" s="214"/>
    </row>
    <row r="8" spans="2:16" s="210" customFormat="1" ht="18.75" customHeight="1">
      <c r="C8" s="211" t="s">
        <v>232</v>
      </c>
      <c r="D8" s="212"/>
      <c r="E8" s="213">
        <v>4</v>
      </c>
      <c r="F8" s="214"/>
      <c r="G8" s="214"/>
      <c r="H8" s="214"/>
      <c r="I8" s="214"/>
      <c r="J8" s="214"/>
      <c r="K8" s="214"/>
      <c r="L8" s="214"/>
      <c r="M8" s="214"/>
      <c r="N8" s="214"/>
      <c r="O8" s="214"/>
      <c r="P8" s="214"/>
    </row>
    <row r="9" spans="2:16" s="210" customFormat="1" ht="18.75" customHeight="1">
      <c r="C9" s="211" t="s">
        <v>235</v>
      </c>
      <c r="D9" s="212"/>
      <c r="E9" s="213">
        <v>5</v>
      </c>
      <c r="F9" s="214"/>
      <c r="G9" s="214"/>
      <c r="H9" s="214"/>
      <c r="I9" s="214"/>
      <c r="J9" s="214"/>
      <c r="K9" s="214"/>
      <c r="L9" s="214"/>
      <c r="M9" s="214"/>
      <c r="N9" s="214"/>
      <c r="O9" s="214"/>
      <c r="P9" s="214"/>
    </row>
    <row r="10" spans="2:16" s="210" customFormat="1" ht="18.75" customHeight="1">
      <c r="C10" s="211" t="s">
        <v>156</v>
      </c>
      <c r="D10" s="212"/>
      <c r="E10" s="213">
        <v>6</v>
      </c>
      <c r="F10" s="214"/>
      <c r="G10" s="214"/>
      <c r="H10" s="214"/>
      <c r="I10" s="214"/>
      <c r="J10" s="214"/>
      <c r="K10" s="214"/>
      <c r="L10" s="214"/>
      <c r="M10" s="214"/>
      <c r="N10" s="214"/>
      <c r="O10" s="214"/>
      <c r="P10" s="214"/>
    </row>
    <row r="11" spans="2:16" s="210" customFormat="1" ht="18.75" customHeight="1">
      <c r="C11" s="211" t="s">
        <v>248</v>
      </c>
      <c r="D11" s="212"/>
      <c r="E11" s="213">
        <v>7</v>
      </c>
      <c r="F11" s="214"/>
      <c r="G11" s="214"/>
      <c r="H11" s="214"/>
      <c r="I11" s="214"/>
      <c r="J11" s="214"/>
      <c r="K11" s="214"/>
      <c r="L11" s="214"/>
      <c r="M11" s="214"/>
      <c r="N11" s="214"/>
      <c r="O11" s="214"/>
      <c r="P11" s="214"/>
    </row>
    <row r="12" spans="2:16" s="210" customFormat="1" ht="18.75" customHeight="1">
      <c r="C12" s="211" t="s">
        <v>18</v>
      </c>
      <c r="D12" s="212"/>
      <c r="E12" s="213">
        <v>8</v>
      </c>
      <c r="F12" s="214"/>
      <c r="G12" s="214"/>
      <c r="H12" s="214"/>
      <c r="I12" s="214"/>
      <c r="J12" s="214"/>
      <c r="K12" s="214"/>
      <c r="L12" s="214"/>
      <c r="M12" s="214"/>
      <c r="N12" s="214"/>
      <c r="O12" s="214"/>
      <c r="P12" s="214"/>
    </row>
    <row r="13" spans="2:16" ht="6.75" customHeight="1">
      <c r="C13" s="215"/>
    </row>
    <row r="14" spans="2:16" ht="18.75" customHeight="1" thickBot="1">
      <c r="B14" s="207"/>
      <c r="C14" s="221" t="s">
        <v>19</v>
      </c>
      <c r="D14" s="216"/>
      <c r="E14" s="217"/>
      <c r="F14" s="209"/>
      <c r="G14" s="209"/>
      <c r="H14" s="209"/>
      <c r="I14" s="209"/>
      <c r="J14" s="209"/>
      <c r="K14" s="209"/>
      <c r="L14" s="209"/>
      <c r="M14" s="209"/>
      <c r="N14" s="209"/>
      <c r="O14" s="209"/>
      <c r="P14" s="209"/>
    </row>
    <row r="15" spans="2:16" ht="6.75" customHeight="1" thickTop="1">
      <c r="C15" s="208"/>
      <c r="D15" s="208"/>
      <c r="E15" s="209"/>
      <c r="F15" s="209"/>
      <c r="G15" s="209"/>
      <c r="H15" s="209"/>
      <c r="I15" s="209"/>
      <c r="J15" s="209"/>
      <c r="K15" s="209"/>
      <c r="L15" s="209"/>
      <c r="M15" s="209"/>
      <c r="N15" s="209"/>
      <c r="O15" s="209"/>
      <c r="P15" s="209"/>
    </row>
    <row r="16" spans="2:16" s="218" customFormat="1" ht="18.75" customHeight="1">
      <c r="C16" s="211" t="s">
        <v>46</v>
      </c>
      <c r="E16" s="219">
        <v>9</v>
      </c>
    </row>
    <row r="17" spans="3:5" s="218" customFormat="1" ht="18.75" customHeight="1">
      <c r="C17" s="211" t="s">
        <v>47</v>
      </c>
      <c r="E17" s="219">
        <v>10</v>
      </c>
    </row>
    <row r="18" spans="3:5" s="218" customFormat="1" ht="18.75" customHeight="1">
      <c r="C18" s="211" t="s">
        <v>48</v>
      </c>
      <c r="E18" s="219">
        <v>11</v>
      </c>
    </row>
    <row r="19" spans="3:5" s="218" customFormat="1" ht="18.75" customHeight="1">
      <c r="C19" s="211" t="s">
        <v>1</v>
      </c>
      <c r="E19" s="219">
        <v>12</v>
      </c>
    </row>
    <row r="20" spans="3:5" s="218" customFormat="1" ht="18.75" customHeight="1">
      <c r="C20" s="211" t="s">
        <v>244</v>
      </c>
      <c r="E20" s="219">
        <v>13</v>
      </c>
    </row>
    <row r="21" spans="3:5" s="218" customFormat="1" ht="18.75" customHeight="1">
      <c r="C21" s="211" t="s">
        <v>239</v>
      </c>
      <c r="E21" s="219">
        <v>14</v>
      </c>
    </row>
    <row r="22" spans="3:5" s="218" customFormat="1" ht="18.75" customHeight="1">
      <c r="C22" s="211" t="s">
        <v>231</v>
      </c>
      <c r="E22" s="219">
        <v>15</v>
      </c>
    </row>
    <row r="23" spans="3:5" s="218" customFormat="1" ht="18.75" customHeight="1">
      <c r="C23" s="211" t="s">
        <v>10</v>
      </c>
      <c r="E23" s="219">
        <v>16</v>
      </c>
    </row>
    <row r="24" spans="3:5" s="218" customFormat="1" ht="18.75" customHeight="1">
      <c r="C24" s="211" t="s">
        <v>20</v>
      </c>
      <c r="E24" s="220" t="s">
        <v>245</v>
      </c>
    </row>
    <row r="25" spans="3:5" s="218" customFormat="1" ht="18.75" customHeight="1">
      <c r="C25" s="211" t="s">
        <v>52</v>
      </c>
      <c r="E25" s="219">
        <v>27</v>
      </c>
    </row>
    <row r="26" spans="3:5" s="218" customFormat="1" ht="18.75" customHeight="1">
      <c r="C26" s="211" t="s">
        <v>230</v>
      </c>
      <c r="E26" s="219">
        <v>28</v>
      </c>
    </row>
    <row r="27" spans="3:5" s="218" customFormat="1" ht="18.75" customHeight="1">
      <c r="C27" s="211" t="s">
        <v>89</v>
      </c>
      <c r="E27" s="219">
        <v>29</v>
      </c>
    </row>
    <row r="96" spans="3:4">
      <c r="C96" s="9">
        <v>0</v>
      </c>
      <c r="D96" s="9">
        <v>0</v>
      </c>
    </row>
  </sheetData>
  <mergeCells count="1">
    <mergeCell ref="B1:E1"/>
  </mergeCells>
  <phoneticPr fontId="7" type="noConversion"/>
  <hyperlinks>
    <hyperlink ref="C5" location="'Income Statement'!A1" display="Consolidated Income Statements"/>
    <hyperlink ref="C6" location="'Balance Sheet'!A1" display="Consolidated Balance Sheet"/>
    <hyperlink ref="C17" location="'Commercial Bank - Germany'!A1" display="Commercial Bank Germany"/>
    <hyperlink ref="C23" location="CEE!A1" display="CEE Division"/>
    <hyperlink ref="C12" location="Capital!A1" display="Capital Position"/>
    <hyperlink ref="C18" location="'Commercial Bank - Austria'!A1" display="Commercial Bank Austria"/>
    <hyperlink ref="C19" location="CIB!A1" display="CIB"/>
    <hyperlink ref="C16" location="'Commercial Bank - Italy'!A1" display="Commercial Bank Italy"/>
    <hyperlink ref="C21" location="Fineco!A1" display="Fineco"/>
    <hyperlink ref="C9" location="'AQ Group excl. Non Core '!A1" display="Asset Quality Group excl. Non Core"/>
    <hyperlink ref="C24" location="'CEE -Turkey Line_by_Line'!A1" display="        CEE Countries"/>
    <hyperlink ref="C11" location="'Asset Quality - by Division'!A1" display="Asset Quality by Division"/>
    <hyperlink ref="C25" location="'Non-Core'!A1" display="Non-Core"/>
    <hyperlink ref="C7" location="'Group Shareholder''s Equity'!A1" display="Group Shareholder's Equity"/>
    <hyperlink ref="C26" location="'Fees - Details Group'!A1" display="Fees - Details Group"/>
    <hyperlink ref="C27" location="Branches!A1" display="Branches"/>
    <hyperlink ref="C8" location="'Asset Quality Group'!A1" display="Asset Quality Group"/>
    <hyperlink ref="C22" location="'COO – CC – Elisions - AM - Pol'!A1" display="GCC"/>
    <hyperlink ref="C10" location="'Asset Quality Non-Core'!A1" display="Asset Quality Group Excl. Non-Core"/>
    <hyperlink ref="C20" location="'CIB Managerial Data'!A1" display="CIB Managerial Data"/>
  </hyperlinks>
  <printOptions horizontalCentered="1" verticalCentered="1"/>
  <pageMargins left="0" right="0" top="0" bottom="0" header="0" footer="0"/>
  <pageSetup paperSize="9" orientation="landscape"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44"/>
  <sheetViews>
    <sheetView showGridLines="0" zoomScale="70" zoomScaleNormal="70" workbookViewId="0"/>
  </sheetViews>
  <sheetFormatPr defaultRowHeight="12.75" customHeight="1" outlineLevelRow="1" outlineLevelCol="1"/>
  <cols>
    <col min="1" max="1" width="1" style="9" customWidth="1"/>
    <col min="2" max="2" width="49.7109375" style="9" customWidth="1"/>
    <col min="3" max="4" width="12" style="9" customWidth="1"/>
    <col min="5" max="5" width="12" style="54" customWidth="1"/>
    <col min="6" max="10" width="11.42578125" style="9" customWidth="1"/>
    <col min="11" max="13" width="11.42578125" style="380" hidden="1" customWidth="1" outlineLevel="1"/>
    <col min="14" max="14" width="3" style="9" customWidth="1" collapsed="1"/>
    <col min="15" max="16384" width="9.140625" style="9"/>
  </cols>
  <sheetData>
    <row r="1" spans="1:14" ht="15" customHeight="1">
      <c r="A1" s="7"/>
      <c r="B1" s="8"/>
      <c r="C1" s="7"/>
      <c r="D1" s="7"/>
      <c r="E1" s="28"/>
      <c r="F1" s="7"/>
      <c r="G1" s="7"/>
      <c r="H1" s="7"/>
      <c r="I1" s="7"/>
      <c r="J1" s="7"/>
      <c r="K1" s="44"/>
      <c r="L1" s="44"/>
      <c r="M1" s="44"/>
      <c r="N1" s="7"/>
    </row>
    <row r="2" spans="1:14" ht="30.75" customHeight="1">
      <c r="A2" s="549" t="s">
        <v>239</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44"/>
      <c r="L3" s="44"/>
      <c r="M3" s="44"/>
      <c r="N3" s="7"/>
    </row>
    <row r="4" spans="1:14" ht="12.75" customHeight="1">
      <c r="A4" s="7"/>
      <c r="B4" s="222" t="s">
        <v>8</v>
      </c>
      <c r="C4" s="7"/>
      <c r="D4" s="7"/>
      <c r="E4" s="28"/>
      <c r="F4" s="7"/>
      <c r="G4" s="7"/>
      <c r="H4" s="7"/>
      <c r="I4" s="7"/>
      <c r="J4" s="7"/>
      <c r="K4" s="44"/>
      <c r="L4" s="44"/>
      <c r="M4" s="44"/>
      <c r="N4" s="7"/>
    </row>
    <row r="5" spans="1:14" s="14" customFormat="1" ht="15" customHeight="1">
      <c r="A5" s="12"/>
      <c r="B5" s="12"/>
      <c r="C5" s="238" t="s">
        <v>252</v>
      </c>
      <c r="D5" s="239"/>
      <c r="E5" s="240" t="s">
        <v>3</v>
      </c>
      <c r="F5" s="13" t="s">
        <v>44</v>
      </c>
      <c r="G5" s="13" t="s">
        <v>56</v>
      </c>
      <c r="H5" s="13" t="s">
        <v>57</v>
      </c>
      <c r="I5" s="13" t="s">
        <v>58</v>
      </c>
      <c r="J5" s="231" t="s">
        <v>44</v>
      </c>
      <c r="K5" s="40" t="s">
        <v>56</v>
      </c>
      <c r="L5" s="40" t="s">
        <v>57</v>
      </c>
      <c r="M5" s="40" t="s">
        <v>58</v>
      </c>
      <c r="N5" s="69"/>
    </row>
    <row r="6" spans="1:14" s="14" customFormat="1" ht="15" customHeight="1">
      <c r="A6" s="12"/>
      <c r="B6" s="15" t="s">
        <v>5</v>
      </c>
      <c r="C6" s="241">
        <v>2017</v>
      </c>
      <c r="D6" s="29">
        <v>2016</v>
      </c>
      <c r="E6" s="242" t="s">
        <v>6</v>
      </c>
      <c r="F6" s="13">
        <v>2016</v>
      </c>
      <c r="G6" s="13">
        <v>2016</v>
      </c>
      <c r="H6" s="13">
        <v>2016</v>
      </c>
      <c r="I6" s="13">
        <v>2016</v>
      </c>
      <c r="J6" s="232">
        <v>2017</v>
      </c>
      <c r="K6" s="40">
        <v>2017</v>
      </c>
      <c r="L6" s="40">
        <v>2017</v>
      </c>
      <c r="M6" s="40">
        <v>2017</v>
      </c>
      <c r="N6" s="69"/>
    </row>
    <row r="7" spans="1:14" s="14" customFormat="1" ht="6" customHeight="1">
      <c r="A7" s="319"/>
      <c r="B7" s="320"/>
      <c r="C7" s="321"/>
      <c r="D7" s="322"/>
      <c r="E7" s="323"/>
      <c r="F7" s="324"/>
      <c r="G7" s="324"/>
      <c r="H7" s="324"/>
      <c r="I7" s="324"/>
      <c r="J7" s="325"/>
      <c r="K7" s="375"/>
      <c r="L7" s="375"/>
      <c r="M7" s="375"/>
      <c r="N7" s="71"/>
    </row>
    <row r="8" spans="1:14" s="14" customFormat="1" ht="19.5" customHeight="1">
      <c r="A8" s="12"/>
      <c r="B8" s="33" t="s">
        <v>59</v>
      </c>
      <c r="C8" s="243">
        <v>62.75</v>
      </c>
      <c r="D8" s="32">
        <v>62.103000000000002</v>
      </c>
      <c r="E8" s="244">
        <v>1.0418176255575284E-2</v>
      </c>
      <c r="F8" s="32">
        <v>62.103000000000002</v>
      </c>
      <c r="G8" s="32">
        <v>61.05</v>
      </c>
      <c r="H8" s="32">
        <v>62.378999999999998</v>
      </c>
      <c r="I8" s="32">
        <v>63.262999999999998</v>
      </c>
      <c r="J8" s="234">
        <v>62.75</v>
      </c>
      <c r="K8" s="21">
        <v>-62.75</v>
      </c>
      <c r="L8" s="21">
        <v>0</v>
      </c>
      <c r="M8" s="21">
        <v>0</v>
      </c>
      <c r="N8" s="72"/>
    </row>
    <row r="9" spans="1:14" s="14" customFormat="1" ht="19.5" customHeight="1">
      <c r="A9" s="12"/>
      <c r="B9" s="33" t="s">
        <v>60</v>
      </c>
      <c r="C9" s="243">
        <v>6.0000000000000001E-3</v>
      </c>
      <c r="D9" s="32">
        <v>0</v>
      </c>
      <c r="E9" s="244" t="s">
        <v>24</v>
      </c>
      <c r="F9" s="32">
        <v>0</v>
      </c>
      <c r="G9" s="32">
        <v>0</v>
      </c>
      <c r="H9" s="32">
        <v>0</v>
      </c>
      <c r="I9" s="32">
        <v>6.0000000000000001E-3</v>
      </c>
      <c r="J9" s="234">
        <v>6.0000000000000001E-3</v>
      </c>
      <c r="K9" s="21">
        <v>-6.0000000000000001E-3</v>
      </c>
      <c r="L9" s="21">
        <v>0</v>
      </c>
      <c r="M9" s="21">
        <v>0</v>
      </c>
      <c r="N9" s="72"/>
    </row>
    <row r="10" spans="1:14" s="14" customFormat="1" ht="19.5" customHeight="1">
      <c r="A10" s="12"/>
      <c r="B10" s="33" t="s">
        <v>61</v>
      </c>
      <c r="C10" s="243">
        <v>64.628</v>
      </c>
      <c r="D10" s="32">
        <v>58.098999999999997</v>
      </c>
      <c r="E10" s="244">
        <v>0.11237714934852594</v>
      </c>
      <c r="F10" s="32">
        <v>58.098999999999997</v>
      </c>
      <c r="G10" s="32">
        <v>59.591999999999999</v>
      </c>
      <c r="H10" s="32">
        <v>59.201000000000001</v>
      </c>
      <c r="I10" s="32">
        <v>65.718999999999994</v>
      </c>
      <c r="J10" s="234">
        <v>64.628</v>
      </c>
      <c r="K10" s="21">
        <v>-64.628</v>
      </c>
      <c r="L10" s="21">
        <v>0</v>
      </c>
      <c r="M10" s="21">
        <v>0</v>
      </c>
      <c r="N10" s="72"/>
    </row>
    <row r="11" spans="1:14" s="14" customFormat="1" ht="19.5" customHeight="1">
      <c r="A11" s="12"/>
      <c r="B11" s="33" t="s">
        <v>62</v>
      </c>
      <c r="C11" s="243">
        <v>13.71</v>
      </c>
      <c r="D11" s="32">
        <v>19.643999999999998</v>
      </c>
      <c r="E11" s="244">
        <v>-0.30207697006719603</v>
      </c>
      <c r="F11" s="32">
        <v>19.643999999999998</v>
      </c>
      <c r="G11" s="32">
        <v>27.282</v>
      </c>
      <c r="H11" s="32">
        <v>10.785</v>
      </c>
      <c r="I11" s="32">
        <v>11.343</v>
      </c>
      <c r="J11" s="234">
        <v>13.71</v>
      </c>
      <c r="K11" s="21">
        <v>-13.71</v>
      </c>
      <c r="L11" s="21">
        <v>0</v>
      </c>
      <c r="M11" s="21">
        <v>0</v>
      </c>
      <c r="N11" s="72"/>
    </row>
    <row r="12" spans="1:14" s="14" customFormat="1" ht="19.5" customHeight="1">
      <c r="A12" s="12"/>
      <c r="B12" s="33" t="s">
        <v>63</v>
      </c>
      <c r="C12" s="243">
        <v>0.52900000000000003</v>
      </c>
      <c r="D12" s="32">
        <v>8.8999999999999996E-2</v>
      </c>
      <c r="E12" s="244" t="s">
        <v>24</v>
      </c>
      <c r="F12" s="32">
        <v>8.8999999999999996E-2</v>
      </c>
      <c r="G12" s="32">
        <v>0.67</v>
      </c>
      <c r="H12" s="32">
        <v>-0.79300000000000004</v>
      </c>
      <c r="I12" s="32">
        <v>-2.177</v>
      </c>
      <c r="J12" s="234">
        <v>0.52900000000000003</v>
      </c>
      <c r="K12" s="21">
        <v>-0.52900000000000003</v>
      </c>
      <c r="L12" s="21">
        <v>0</v>
      </c>
      <c r="M12" s="21">
        <v>0</v>
      </c>
      <c r="N12" s="72"/>
    </row>
    <row r="13" spans="1:14" s="24" customFormat="1" ht="19.5" customHeight="1">
      <c r="A13" s="22"/>
      <c r="B13" s="34" t="s">
        <v>64</v>
      </c>
      <c r="C13" s="245">
        <v>141.62299999999999</v>
      </c>
      <c r="D13" s="27">
        <v>139.935</v>
      </c>
      <c r="E13" s="246">
        <v>1.2062743416586086E-2</v>
      </c>
      <c r="F13" s="27">
        <v>139.935</v>
      </c>
      <c r="G13" s="27">
        <v>148.59399999999999</v>
      </c>
      <c r="H13" s="27">
        <v>131.572</v>
      </c>
      <c r="I13" s="27">
        <v>138.154</v>
      </c>
      <c r="J13" s="250">
        <v>141.62299999999999</v>
      </c>
      <c r="K13" s="23">
        <v>-141.62299999999999</v>
      </c>
      <c r="L13" s="23">
        <v>0</v>
      </c>
      <c r="M13" s="23">
        <v>0</v>
      </c>
      <c r="N13" s="13"/>
    </row>
    <row r="14" spans="1:14" s="14" customFormat="1" ht="19.5" customHeight="1">
      <c r="A14" s="12"/>
      <c r="B14" s="33" t="s">
        <v>65</v>
      </c>
      <c r="C14" s="243">
        <v>-19.216000000000001</v>
      </c>
      <c r="D14" s="32">
        <v>-18.713000000000001</v>
      </c>
      <c r="E14" s="244">
        <v>2.6879709293004872E-2</v>
      </c>
      <c r="F14" s="32">
        <v>-18.713000000000001</v>
      </c>
      <c r="G14" s="32">
        <v>-19.003</v>
      </c>
      <c r="H14" s="32">
        <v>-19.349</v>
      </c>
      <c r="I14" s="32">
        <v>-16.632999999999999</v>
      </c>
      <c r="J14" s="234">
        <v>-19.216000000000001</v>
      </c>
      <c r="K14" s="21">
        <v>19.216000000000001</v>
      </c>
      <c r="L14" s="21">
        <v>0</v>
      </c>
      <c r="M14" s="21">
        <v>0</v>
      </c>
      <c r="N14" s="72"/>
    </row>
    <row r="15" spans="1:14" s="14" customFormat="1" ht="19.5" customHeight="1">
      <c r="A15" s="12"/>
      <c r="B15" s="33" t="s">
        <v>66</v>
      </c>
      <c r="C15" s="243">
        <v>-62.435000000000002</v>
      </c>
      <c r="D15" s="32">
        <v>-60.551000000000002</v>
      </c>
      <c r="E15" s="244">
        <v>3.1114267311852739E-2</v>
      </c>
      <c r="F15" s="32">
        <v>-60.551000000000002</v>
      </c>
      <c r="G15" s="32">
        <v>-57.164000000000001</v>
      </c>
      <c r="H15" s="32">
        <v>-53.136000000000003</v>
      </c>
      <c r="I15" s="32">
        <v>-57.249000000000002</v>
      </c>
      <c r="J15" s="234">
        <v>-62.435000000000002</v>
      </c>
      <c r="K15" s="21">
        <v>62.435000000000002</v>
      </c>
      <c r="L15" s="21">
        <v>0</v>
      </c>
      <c r="M15" s="21">
        <v>0</v>
      </c>
      <c r="N15" s="72"/>
    </row>
    <row r="16" spans="1:14" s="14" customFormat="1" ht="19.5" customHeight="1">
      <c r="A16" s="12"/>
      <c r="B16" s="33" t="s">
        <v>67</v>
      </c>
      <c r="C16" s="243">
        <v>23.277000000000001</v>
      </c>
      <c r="D16" s="32">
        <v>21.231000000000002</v>
      </c>
      <c r="E16" s="244">
        <v>9.6368517733502967E-2</v>
      </c>
      <c r="F16" s="32">
        <v>21.231000000000002</v>
      </c>
      <c r="G16" s="32">
        <v>21.106000000000002</v>
      </c>
      <c r="H16" s="32">
        <v>21.747</v>
      </c>
      <c r="I16" s="32">
        <v>21.311</v>
      </c>
      <c r="J16" s="234">
        <v>23.277000000000001</v>
      </c>
      <c r="K16" s="21">
        <v>-23.277000000000001</v>
      </c>
      <c r="L16" s="21">
        <v>0</v>
      </c>
      <c r="M16" s="21">
        <v>0</v>
      </c>
      <c r="N16" s="72"/>
    </row>
    <row r="17" spans="1:14" s="14" customFormat="1" ht="19.5" customHeight="1">
      <c r="A17" s="12"/>
      <c r="B17" s="33" t="s">
        <v>68</v>
      </c>
      <c r="C17" s="243">
        <v>-2.3359999999999999</v>
      </c>
      <c r="D17" s="32">
        <v>-2.1779999999999999</v>
      </c>
      <c r="E17" s="244">
        <v>7.2543617998163334E-2</v>
      </c>
      <c r="F17" s="32">
        <v>-2.1779999999999999</v>
      </c>
      <c r="G17" s="32">
        <v>-2.44</v>
      </c>
      <c r="H17" s="32">
        <v>-2.6150000000000002</v>
      </c>
      <c r="I17" s="32">
        <v>-2.7370000000000001</v>
      </c>
      <c r="J17" s="234">
        <v>-2.3359999999999999</v>
      </c>
      <c r="K17" s="21">
        <v>2.3359999999999999</v>
      </c>
      <c r="L17" s="21">
        <v>0</v>
      </c>
      <c r="M17" s="21">
        <v>0</v>
      </c>
      <c r="N17" s="72"/>
    </row>
    <row r="18" spans="1:14" s="24" customFormat="1" ht="19.5" customHeight="1">
      <c r="A18" s="22"/>
      <c r="B18" s="20" t="s">
        <v>69</v>
      </c>
      <c r="C18" s="245">
        <v>-60.71</v>
      </c>
      <c r="D18" s="27">
        <v>-60.210999999999999</v>
      </c>
      <c r="E18" s="246">
        <v>8.2875222135490034E-3</v>
      </c>
      <c r="F18" s="27">
        <v>-60.210999999999999</v>
      </c>
      <c r="G18" s="27">
        <v>-57.500999999999998</v>
      </c>
      <c r="H18" s="27">
        <v>-53.353000000000002</v>
      </c>
      <c r="I18" s="27">
        <v>-55.308</v>
      </c>
      <c r="J18" s="250">
        <v>-60.71</v>
      </c>
      <c r="K18" s="23">
        <v>60.71</v>
      </c>
      <c r="L18" s="23">
        <v>0</v>
      </c>
      <c r="M18" s="23">
        <v>0</v>
      </c>
      <c r="N18" s="13"/>
    </row>
    <row r="19" spans="1:14" s="24" customFormat="1" ht="19.5" customHeight="1">
      <c r="A19" s="22"/>
      <c r="B19" s="20" t="s">
        <v>70</v>
      </c>
      <c r="C19" s="245">
        <v>80.912999999999997</v>
      </c>
      <c r="D19" s="27">
        <v>79.724000000000004</v>
      </c>
      <c r="E19" s="246">
        <v>1.4913953138327107E-2</v>
      </c>
      <c r="F19" s="27">
        <v>79.724000000000004</v>
      </c>
      <c r="G19" s="27">
        <v>91.093000000000004</v>
      </c>
      <c r="H19" s="27">
        <v>78.218999999999994</v>
      </c>
      <c r="I19" s="27">
        <v>82.846000000000004</v>
      </c>
      <c r="J19" s="250">
        <v>80.912999999999997</v>
      </c>
      <c r="K19" s="23">
        <v>-80.912999999999997</v>
      </c>
      <c r="L19" s="23">
        <v>0</v>
      </c>
      <c r="M19" s="23">
        <v>0</v>
      </c>
      <c r="N19" s="13"/>
    </row>
    <row r="20" spans="1:14" s="14" customFormat="1" ht="19.5" customHeight="1">
      <c r="A20" s="12"/>
      <c r="B20" s="56" t="s">
        <v>71</v>
      </c>
      <c r="C20" s="243">
        <v>-0.53900000000000003</v>
      </c>
      <c r="D20" s="32">
        <v>-1.4390000000000001</v>
      </c>
      <c r="E20" s="244">
        <v>-0.62543432939541344</v>
      </c>
      <c r="F20" s="32">
        <v>-1.4390000000000001</v>
      </c>
      <c r="G20" s="32">
        <v>-1.3620000000000001</v>
      </c>
      <c r="H20" s="32">
        <v>-0.72</v>
      </c>
      <c r="I20" s="32">
        <v>-0.67800000000000005</v>
      </c>
      <c r="J20" s="234">
        <v>-0.53900000000000003</v>
      </c>
      <c r="K20" s="21">
        <v>0.53900000000000003</v>
      </c>
      <c r="L20" s="21">
        <v>0</v>
      </c>
      <c r="M20" s="21">
        <v>0</v>
      </c>
      <c r="N20" s="72"/>
    </row>
    <row r="21" spans="1:14" s="24" customFormat="1" ht="19.5" customHeight="1">
      <c r="A21" s="22"/>
      <c r="B21" s="20" t="s">
        <v>72</v>
      </c>
      <c r="C21" s="245">
        <v>80.373999999999995</v>
      </c>
      <c r="D21" s="27">
        <v>78.284999999999997</v>
      </c>
      <c r="E21" s="246">
        <v>2.6684550041514932E-2</v>
      </c>
      <c r="F21" s="27">
        <v>78.284999999999997</v>
      </c>
      <c r="G21" s="27">
        <v>89.730999999999995</v>
      </c>
      <c r="H21" s="27">
        <v>77.498999999999995</v>
      </c>
      <c r="I21" s="27">
        <v>82.168000000000006</v>
      </c>
      <c r="J21" s="250">
        <v>80.373999999999995</v>
      </c>
      <c r="K21" s="23">
        <v>-80.373999999999995</v>
      </c>
      <c r="L21" s="23">
        <v>0</v>
      </c>
      <c r="M21" s="23">
        <v>0</v>
      </c>
      <c r="N21" s="13"/>
    </row>
    <row r="22" spans="1:14" s="14" customFormat="1" ht="19.5" customHeight="1">
      <c r="A22" s="12"/>
      <c r="B22" s="33" t="s">
        <v>180</v>
      </c>
      <c r="C22" s="243">
        <v>-2.3769999999999998</v>
      </c>
      <c r="D22" s="32">
        <v>-1.4390000000000001</v>
      </c>
      <c r="E22" s="244">
        <v>0.65184155663655297</v>
      </c>
      <c r="F22" s="32">
        <v>-1.4390000000000001</v>
      </c>
      <c r="G22" s="32">
        <v>-1.115</v>
      </c>
      <c r="H22" s="32">
        <v>-11.342000000000001</v>
      </c>
      <c r="I22" s="32">
        <v>3.9140000000000001</v>
      </c>
      <c r="J22" s="234">
        <v>-2.3769999999999998</v>
      </c>
      <c r="K22" s="21">
        <v>2.3769999999999998</v>
      </c>
      <c r="L22" s="21">
        <v>0</v>
      </c>
      <c r="M22" s="21">
        <v>0</v>
      </c>
      <c r="N22" s="72"/>
    </row>
    <row r="23" spans="1:14" s="14" customFormat="1" ht="19.5" customHeight="1">
      <c r="A23" s="12"/>
      <c r="B23" s="35" t="s">
        <v>181</v>
      </c>
      <c r="C23" s="243">
        <v>0</v>
      </c>
      <c r="D23" s="32">
        <v>-1E-3</v>
      </c>
      <c r="E23" s="244">
        <v>-1</v>
      </c>
      <c r="F23" s="32">
        <v>-1E-3</v>
      </c>
      <c r="G23" s="32">
        <v>0.69699999999999995</v>
      </c>
      <c r="H23" s="32">
        <v>-11</v>
      </c>
      <c r="I23" s="32">
        <v>1.1060000000000001</v>
      </c>
      <c r="J23" s="234">
        <v>0</v>
      </c>
      <c r="K23" s="21">
        <v>0</v>
      </c>
      <c r="L23" s="21">
        <v>0</v>
      </c>
      <c r="M23" s="21">
        <v>0</v>
      </c>
      <c r="N23" s="72"/>
    </row>
    <row r="24" spans="1:14" s="14" customFormat="1" ht="19.5" customHeight="1">
      <c r="A24" s="12"/>
      <c r="B24" s="33" t="s">
        <v>74</v>
      </c>
      <c r="C24" s="243">
        <v>-1.4E-2</v>
      </c>
      <c r="D24" s="32">
        <v>-3.0000000000000001E-3</v>
      </c>
      <c r="E24" s="244" t="s">
        <v>24</v>
      </c>
      <c r="F24" s="32">
        <v>-3.0000000000000001E-3</v>
      </c>
      <c r="G24" s="32">
        <v>-4.0000000000000001E-3</v>
      </c>
      <c r="H24" s="32">
        <v>-3.0000000000000001E-3</v>
      </c>
      <c r="I24" s="32">
        <v>-5.4930000000000003</v>
      </c>
      <c r="J24" s="234">
        <v>-1.4E-2</v>
      </c>
      <c r="K24" s="21">
        <v>1.4E-2</v>
      </c>
      <c r="L24" s="21">
        <v>0</v>
      </c>
      <c r="M24" s="21">
        <v>0</v>
      </c>
      <c r="N24" s="72"/>
    </row>
    <row r="25" spans="1:14" s="24" customFormat="1" ht="19.5" customHeight="1">
      <c r="A25" s="12"/>
      <c r="B25" s="33" t="s">
        <v>75</v>
      </c>
      <c r="C25" s="243">
        <v>8.0000000000000002E-3</v>
      </c>
      <c r="D25" s="32">
        <v>0</v>
      </c>
      <c r="E25" s="244" t="s">
        <v>24</v>
      </c>
      <c r="F25" s="32">
        <v>0</v>
      </c>
      <c r="G25" s="32">
        <v>0</v>
      </c>
      <c r="H25" s="32">
        <v>0</v>
      </c>
      <c r="I25" s="32">
        <v>-6.7240000000000002</v>
      </c>
      <c r="J25" s="234">
        <v>8.0000000000000002E-3</v>
      </c>
      <c r="K25" s="21">
        <v>-8.0000000000000002E-3</v>
      </c>
      <c r="L25" s="21">
        <v>0</v>
      </c>
      <c r="M25" s="21">
        <v>0</v>
      </c>
      <c r="N25" s="13"/>
    </row>
    <row r="26" spans="1:14" s="26" customFormat="1" ht="19.5" customHeight="1">
      <c r="A26" s="25"/>
      <c r="B26" s="20" t="s">
        <v>76</v>
      </c>
      <c r="C26" s="245">
        <v>77.991</v>
      </c>
      <c r="D26" s="27">
        <v>76.843000000000004</v>
      </c>
      <c r="E26" s="246">
        <v>1.4939552073708784E-2</v>
      </c>
      <c r="F26" s="27">
        <v>76.843000000000004</v>
      </c>
      <c r="G26" s="27">
        <v>88.611999999999995</v>
      </c>
      <c r="H26" s="27">
        <v>66.153999999999996</v>
      </c>
      <c r="I26" s="27">
        <v>73.864999999999995</v>
      </c>
      <c r="J26" s="250">
        <v>77.991</v>
      </c>
      <c r="K26" s="23">
        <v>-77.991</v>
      </c>
      <c r="L26" s="23">
        <v>0</v>
      </c>
      <c r="M26" s="23">
        <v>0</v>
      </c>
      <c r="N26" s="73"/>
    </row>
    <row r="27" spans="1:14" ht="15" customHeight="1">
      <c r="A27" s="25"/>
      <c r="B27" s="20" t="s">
        <v>170</v>
      </c>
      <c r="C27" s="247">
        <v>18.244</v>
      </c>
      <c r="D27" s="248">
        <v>18.077000000000002</v>
      </c>
      <c r="E27" s="249">
        <v>9.2382585606016754E-3</v>
      </c>
      <c r="F27" s="27">
        <v>18.077000000000002</v>
      </c>
      <c r="G27" s="27">
        <v>23.503</v>
      </c>
      <c r="H27" s="27">
        <v>15.728</v>
      </c>
      <c r="I27" s="27">
        <v>17.454999999999998</v>
      </c>
      <c r="J27" s="251">
        <v>18.244</v>
      </c>
      <c r="K27" s="23">
        <v>-18.244</v>
      </c>
      <c r="L27" s="23">
        <v>0</v>
      </c>
      <c r="M27" s="23">
        <v>0</v>
      </c>
      <c r="N27" s="74"/>
    </row>
    <row r="28" spans="1:14" ht="6.75" customHeight="1">
      <c r="A28" s="22"/>
      <c r="B28" s="20"/>
      <c r="C28" s="27"/>
      <c r="D28" s="27"/>
      <c r="E28" s="39"/>
      <c r="F28" s="27"/>
      <c r="G28" s="27"/>
      <c r="H28" s="27"/>
      <c r="I28" s="27"/>
      <c r="J28" s="32"/>
      <c r="K28" s="21"/>
      <c r="L28" s="21"/>
      <c r="M28" s="21"/>
      <c r="N28" s="74"/>
    </row>
    <row r="29" spans="1:14" ht="19.5" customHeight="1">
      <c r="A29" s="7"/>
      <c r="B29" s="57"/>
      <c r="C29" s="58"/>
      <c r="D29" s="58"/>
      <c r="E29" s="28"/>
      <c r="F29" s="58"/>
      <c r="G29" s="58"/>
      <c r="H29" s="58"/>
      <c r="I29" s="58"/>
      <c r="J29" s="27"/>
      <c r="K29" s="23"/>
      <c r="L29" s="23"/>
      <c r="M29" s="23"/>
      <c r="N29" s="74"/>
    </row>
    <row r="30" spans="1:14" ht="19.5" customHeight="1">
      <c r="A30" s="305" t="s">
        <v>90</v>
      </c>
      <c r="B30" s="223"/>
      <c r="C30" s="58"/>
      <c r="D30" s="58"/>
      <c r="E30" s="28"/>
      <c r="F30" s="58"/>
      <c r="G30" s="58"/>
      <c r="H30" s="58"/>
      <c r="I30" s="58"/>
      <c r="J30" s="32"/>
      <c r="K30" s="21"/>
      <c r="L30" s="21"/>
      <c r="M30" s="21"/>
      <c r="N30" s="74"/>
    </row>
    <row r="31" spans="1:14" ht="19.5" customHeight="1">
      <c r="A31" s="42"/>
      <c r="B31" s="20" t="s">
        <v>84</v>
      </c>
      <c r="C31" s="77">
        <v>0.42867330871398013</v>
      </c>
      <c r="D31" s="77">
        <v>0.43027834351663269</v>
      </c>
      <c r="E31" s="78">
        <v>-0.16050348026525607</v>
      </c>
      <c r="F31" s="77">
        <v>0.43027834351663269</v>
      </c>
      <c r="G31" s="77">
        <v>0.38696717229497829</v>
      </c>
      <c r="H31" s="77">
        <v>0.40550421062232084</v>
      </c>
      <c r="I31" s="77">
        <v>0.40033585708701885</v>
      </c>
      <c r="J31" s="77">
        <v>0.42867330871398013</v>
      </c>
      <c r="K31" s="376">
        <v>0.42867330871398013</v>
      </c>
      <c r="L31" s="376" t="e">
        <v>#DIV/0!</v>
      </c>
      <c r="M31" s="376" t="e">
        <v>#DIV/0!</v>
      </c>
      <c r="N31" s="7"/>
    </row>
    <row r="32" spans="1:14" ht="19.5" customHeight="1">
      <c r="A32" s="42"/>
      <c r="B32" s="20" t="s">
        <v>85</v>
      </c>
      <c r="C32" s="49">
        <v>19.752833056494385</v>
      </c>
      <c r="D32" s="49">
        <v>65.776505011801717</v>
      </c>
      <c r="E32" s="59">
        <v>-46.023671955307336</v>
      </c>
      <c r="F32" s="49">
        <v>65.776505011801717</v>
      </c>
      <c r="G32" s="49">
        <v>63.807845624366443</v>
      </c>
      <c r="H32" s="49">
        <v>31.099496792864393</v>
      </c>
      <c r="I32" s="49">
        <v>27.27427694755384</v>
      </c>
      <c r="J32" s="49">
        <v>19.752833056494385</v>
      </c>
      <c r="K32" s="50">
        <v>-36.975455740499527</v>
      </c>
      <c r="L32" s="50">
        <v>0</v>
      </c>
      <c r="M32" s="50">
        <v>0</v>
      </c>
      <c r="N32" s="7"/>
    </row>
    <row r="33" spans="1:14" ht="19.5" customHeight="1">
      <c r="A33" s="305" t="s">
        <v>91</v>
      </c>
      <c r="B33" s="223"/>
      <c r="C33" s="51"/>
      <c r="D33" s="51"/>
      <c r="E33" s="51"/>
      <c r="F33" s="52"/>
      <c r="G33" s="52"/>
      <c r="H33" s="52"/>
      <c r="I33" s="52"/>
      <c r="J33" s="32"/>
      <c r="K33" s="21"/>
      <c r="L33" s="21"/>
      <c r="M33" s="21"/>
      <c r="N33" s="7"/>
    </row>
    <row r="34" spans="1:14" ht="19.5" customHeight="1">
      <c r="A34" s="53"/>
      <c r="B34" s="20" t="s">
        <v>253</v>
      </c>
      <c r="C34" s="27">
        <v>1015.322</v>
      </c>
      <c r="D34" s="27">
        <v>700.61</v>
      </c>
      <c r="E34" s="39">
        <v>0.44919712821683966</v>
      </c>
      <c r="F34" s="27">
        <v>700.61</v>
      </c>
      <c r="G34" s="27">
        <v>780.96199999999999</v>
      </c>
      <c r="H34" s="27">
        <v>814.55</v>
      </c>
      <c r="I34" s="27">
        <v>910.29899999999998</v>
      </c>
      <c r="J34" s="27">
        <v>1015.322</v>
      </c>
      <c r="K34" s="23">
        <v>0</v>
      </c>
      <c r="L34" s="23">
        <v>0</v>
      </c>
      <c r="M34" s="23">
        <v>0</v>
      </c>
      <c r="N34" s="7"/>
    </row>
    <row r="35" spans="1:14" ht="19.5" customHeight="1">
      <c r="A35" s="53"/>
      <c r="B35" s="34" t="s">
        <v>254</v>
      </c>
      <c r="C35" s="27">
        <v>18707.093000000001</v>
      </c>
      <c r="D35" s="27">
        <v>16513.161</v>
      </c>
      <c r="E35" s="39">
        <v>0.13285960210767644</v>
      </c>
      <c r="F35" s="27">
        <v>16513.161</v>
      </c>
      <c r="G35" s="27">
        <v>16980.756000000001</v>
      </c>
      <c r="H35" s="27">
        <v>17028.571</v>
      </c>
      <c r="I35" s="27">
        <v>18569.697</v>
      </c>
      <c r="J35" s="27">
        <v>18707.093000000001</v>
      </c>
      <c r="K35" s="23">
        <v>0</v>
      </c>
      <c r="L35" s="23">
        <v>0</v>
      </c>
      <c r="M35" s="23">
        <v>0</v>
      </c>
      <c r="N35" s="7"/>
    </row>
    <row r="36" spans="1:14" ht="19.5" customHeight="1">
      <c r="A36" s="42"/>
      <c r="B36" s="20" t="s">
        <v>158</v>
      </c>
      <c r="C36" s="27">
        <v>1936.7695000000001</v>
      </c>
      <c r="D36" s="27">
        <v>1838.1179999999999</v>
      </c>
      <c r="E36" s="39">
        <v>5.3669840565186977E-2</v>
      </c>
      <c r="F36" s="27">
        <v>1838.1179999999999</v>
      </c>
      <c r="G36" s="27">
        <v>1805.1980000000001</v>
      </c>
      <c r="H36" s="27">
        <v>1777.7815000000001</v>
      </c>
      <c r="I36" s="27">
        <v>1889.913</v>
      </c>
      <c r="J36" s="27">
        <v>1936.7695000000001</v>
      </c>
      <c r="K36" s="23">
        <v>0</v>
      </c>
      <c r="L36" s="23">
        <v>0</v>
      </c>
      <c r="M36" s="23">
        <v>0</v>
      </c>
      <c r="N36" s="7"/>
    </row>
    <row r="37" spans="1:14" ht="19.5" customHeight="1">
      <c r="A37" s="305" t="s">
        <v>7</v>
      </c>
      <c r="B37" s="223"/>
      <c r="C37" s="27"/>
      <c r="D37" s="27"/>
      <c r="E37" s="60"/>
      <c r="F37" s="27"/>
      <c r="G37" s="27"/>
      <c r="H37" s="27"/>
      <c r="I37" s="27"/>
      <c r="J37" s="27"/>
      <c r="K37" s="23"/>
      <c r="L37" s="23"/>
      <c r="M37" s="23"/>
      <c r="N37" s="7"/>
    </row>
    <row r="38" spans="1:14" ht="19.5" customHeight="1">
      <c r="A38" s="7"/>
      <c r="B38" s="34" t="s">
        <v>88</v>
      </c>
      <c r="C38" s="27">
        <v>1043.99</v>
      </c>
      <c r="D38" s="27">
        <v>1020.93</v>
      </c>
      <c r="E38" s="39">
        <v>2.258724888092245E-2</v>
      </c>
      <c r="F38" s="27">
        <v>1020.93</v>
      </c>
      <c r="G38" s="27">
        <v>1024.75</v>
      </c>
      <c r="H38" s="27">
        <v>1032.54</v>
      </c>
      <c r="I38" s="27">
        <v>1051.55</v>
      </c>
      <c r="J38" s="27">
        <v>1043.99</v>
      </c>
      <c r="K38" s="23">
        <v>0</v>
      </c>
      <c r="L38" s="23">
        <v>0</v>
      </c>
      <c r="M38" s="23">
        <v>0</v>
      </c>
      <c r="N38" s="7"/>
    </row>
    <row r="39" spans="1:14" ht="19.5" customHeight="1" outlineLevel="1">
      <c r="A39" s="7"/>
      <c r="B39" s="34" t="s">
        <v>247</v>
      </c>
      <c r="C39" s="77">
        <v>0.57409175511435862</v>
      </c>
      <c r="D39" s="446">
        <v>0.6795908299408705</v>
      </c>
      <c r="E39" s="447">
        <v>-10.549907482651189</v>
      </c>
      <c r="F39" s="446">
        <v>0.6795908299408705</v>
      </c>
      <c r="G39" s="446">
        <v>0.84921813127572499</v>
      </c>
      <c r="H39" s="446">
        <v>0.56619995189009686</v>
      </c>
      <c r="I39" s="446">
        <v>0.49029696783187116</v>
      </c>
      <c r="J39" s="446">
        <v>0.57409175511435862</v>
      </c>
      <c r="K39" s="448">
        <v>0.84925346988761574</v>
      </c>
      <c r="L39" s="448">
        <v>0</v>
      </c>
      <c r="M39" s="448">
        <v>0</v>
      </c>
    </row>
    <row r="40" spans="1:14" ht="12.75" customHeight="1">
      <c r="A40" s="7"/>
      <c r="B40" s="556" t="s">
        <v>313</v>
      </c>
      <c r="C40" s="556"/>
      <c r="D40" s="556"/>
      <c r="E40" s="556"/>
      <c r="F40" s="556"/>
      <c r="G40" s="556"/>
      <c r="H40" s="556"/>
      <c r="I40" s="556"/>
      <c r="J40" s="556"/>
      <c r="K40" s="556"/>
      <c r="L40" s="556"/>
      <c r="M40" s="556"/>
      <c r="N40" s="7"/>
    </row>
    <row r="41" spans="1:14" ht="12.75" customHeight="1">
      <c r="A41" s="7"/>
      <c r="B41" s="7"/>
      <c r="C41" s="27"/>
      <c r="D41" s="27"/>
      <c r="E41" s="28"/>
      <c r="F41" s="7"/>
      <c r="G41" s="7"/>
      <c r="H41" s="7"/>
      <c r="I41" s="7"/>
      <c r="J41" s="7"/>
      <c r="K41" s="44"/>
      <c r="L41" s="44"/>
      <c r="M41" s="44"/>
      <c r="N41" s="7"/>
    </row>
    <row r="42" spans="1:14" ht="12.75" customHeight="1">
      <c r="C42" s="27"/>
      <c r="D42" s="27"/>
      <c r="G42" s="27"/>
      <c r="H42" s="27"/>
      <c r="I42" s="27"/>
      <c r="J42" s="27"/>
      <c r="K42" s="23"/>
      <c r="L42" s="23"/>
      <c r="M42" s="23"/>
    </row>
    <row r="43" spans="1:14" ht="12.75" customHeight="1">
      <c r="C43" s="27"/>
      <c r="D43" s="27"/>
      <c r="G43" s="27"/>
      <c r="H43" s="27"/>
      <c r="I43" s="27"/>
      <c r="J43" s="27"/>
      <c r="K43" s="23"/>
      <c r="L43" s="23"/>
      <c r="M43" s="23"/>
    </row>
    <row r="44" spans="1:14" ht="12.75" customHeight="1">
      <c r="C44" s="27"/>
      <c r="D44" s="27"/>
      <c r="G44" s="27"/>
      <c r="H44" s="27"/>
      <c r="I44" s="27"/>
      <c r="J44" s="27"/>
      <c r="K44" s="23"/>
      <c r="L44" s="23"/>
      <c r="M44" s="23"/>
    </row>
  </sheetData>
  <mergeCells count="2">
    <mergeCell ref="A2:M2"/>
    <mergeCell ref="B40:M40"/>
  </mergeCells>
  <printOptions horizontalCentered="1" verticalCentered="1"/>
  <pageMargins left="0" right="0" top="0" bottom="0" header="0" footer="0"/>
  <pageSetup paperSize="9" scale="7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45"/>
  <sheetViews>
    <sheetView showGridLines="0" zoomScale="70" zoomScaleNormal="70" workbookViewId="0"/>
  </sheetViews>
  <sheetFormatPr defaultRowHeight="12.75" customHeight="1" outlineLevelRow="1" outlineLevelCol="1"/>
  <cols>
    <col min="1" max="1" width="1" style="9" customWidth="1"/>
    <col min="2" max="2" width="49.7109375" style="9" customWidth="1"/>
    <col min="3" max="4" width="12" style="9" customWidth="1"/>
    <col min="5" max="5" width="12" style="54" customWidth="1"/>
    <col min="6" max="10" width="11.42578125" style="9" customWidth="1"/>
    <col min="11" max="13" width="11.42578125" style="436" hidden="1" customWidth="1" outlineLevel="1"/>
    <col min="14" max="14" width="3" style="9" customWidth="1" collapsed="1"/>
    <col min="15" max="16384" width="9.140625" style="9"/>
  </cols>
  <sheetData>
    <row r="1" spans="1:14" ht="15" customHeight="1">
      <c r="A1" s="7"/>
      <c r="B1" s="8"/>
      <c r="C1" s="7"/>
      <c r="D1" s="7"/>
      <c r="E1" s="28"/>
      <c r="F1" s="7"/>
      <c r="G1" s="7"/>
      <c r="H1" s="7"/>
      <c r="I1" s="7"/>
      <c r="J1" s="7"/>
      <c r="K1" s="381"/>
      <c r="L1" s="381"/>
      <c r="M1" s="381"/>
      <c r="N1" s="7"/>
    </row>
    <row r="2" spans="1:14" ht="30.75" customHeight="1">
      <c r="A2" s="549" t="s">
        <v>231</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381"/>
      <c r="L3" s="381"/>
      <c r="M3" s="381"/>
      <c r="N3" s="7"/>
    </row>
    <row r="4" spans="1:14" ht="12.75" customHeight="1">
      <c r="A4" s="7"/>
      <c r="B4" s="222" t="s">
        <v>8</v>
      </c>
      <c r="C4" s="7"/>
      <c r="D4" s="7"/>
      <c r="E4" s="28"/>
      <c r="F4" s="7"/>
      <c r="G4" s="7"/>
      <c r="H4" s="7"/>
      <c r="I4" s="7"/>
      <c r="J4" s="7"/>
      <c r="K4" s="381"/>
      <c r="L4" s="381"/>
      <c r="M4" s="381"/>
      <c r="N4" s="7"/>
    </row>
    <row r="5" spans="1:14" s="14" customFormat="1" ht="15" customHeight="1">
      <c r="A5" s="12"/>
      <c r="B5" s="12"/>
      <c r="C5" s="306" t="s">
        <v>252</v>
      </c>
      <c r="D5" s="307"/>
      <c r="E5" s="240" t="s">
        <v>3</v>
      </c>
      <c r="F5" s="13" t="s">
        <v>44</v>
      </c>
      <c r="G5" s="13" t="s">
        <v>56</v>
      </c>
      <c r="H5" s="13" t="s">
        <v>57</v>
      </c>
      <c r="I5" s="13" t="s">
        <v>58</v>
      </c>
      <c r="J5" s="231" t="s">
        <v>44</v>
      </c>
      <c r="K5" s="40" t="s">
        <v>56</v>
      </c>
      <c r="L5" s="40" t="s">
        <v>57</v>
      </c>
      <c r="M5" s="40" t="s">
        <v>58</v>
      </c>
      <c r="N5" s="69"/>
    </row>
    <row r="6" spans="1:14" s="14" customFormat="1" ht="15" customHeight="1">
      <c r="A6" s="12"/>
      <c r="B6" s="15" t="s">
        <v>5</v>
      </c>
      <c r="C6" s="308">
        <v>2017</v>
      </c>
      <c r="D6" s="73">
        <v>2016</v>
      </c>
      <c r="E6" s="242" t="s">
        <v>6</v>
      </c>
      <c r="F6" s="13">
        <v>2016</v>
      </c>
      <c r="G6" s="13">
        <v>2016</v>
      </c>
      <c r="H6" s="13">
        <v>2016</v>
      </c>
      <c r="I6" s="13">
        <v>2016</v>
      </c>
      <c r="J6" s="232">
        <v>2017</v>
      </c>
      <c r="K6" s="40">
        <v>2017</v>
      </c>
      <c r="L6" s="40">
        <v>2017</v>
      </c>
      <c r="M6" s="40">
        <v>2017</v>
      </c>
      <c r="N6" s="69"/>
    </row>
    <row r="7" spans="1:14" s="14" customFormat="1" ht="6" customHeight="1">
      <c r="A7" s="319"/>
      <c r="B7" s="320"/>
      <c r="C7" s="321"/>
      <c r="D7" s="322"/>
      <c r="E7" s="323"/>
      <c r="F7" s="324"/>
      <c r="G7" s="324"/>
      <c r="H7" s="324"/>
      <c r="I7" s="324"/>
      <c r="J7" s="325"/>
      <c r="K7" s="375"/>
      <c r="L7" s="375"/>
      <c r="M7" s="375"/>
      <c r="N7" s="71"/>
    </row>
    <row r="8" spans="1:14" s="14" customFormat="1" ht="19.5" customHeight="1">
      <c r="A8" s="12"/>
      <c r="B8" s="33" t="s">
        <v>59</v>
      </c>
      <c r="C8" s="243">
        <v>-146.172</v>
      </c>
      <c r="D8" s="32">
        <v>-182.26900000000001</v>
      </c>
      <c r="E8" s="244">
        <v>-0.19804245373596174</v>
      </c>
      <c r="F8" s="32">
        <v>-182.26900000000001</v>
      </c>
      <c r="G8" s="32">
        <v>-150.239</v>
      </c>
      <c r="H8" s="32">
        <v>-174.977</v>
      </c>
      <c r="I8" s="32">
        <v>-163.09299999999999</v>
      </c>
      <c r="J8" s="234">
        <v>-146.172</v>
      </c>
      <c r="K8" s="21">
        <v>146.172</v>
      </c>
      <c r="L8" s="21">
        <v>0</v>
      </c>
      <c r="M8" s="21">
        <v>0</v>
      </c>
      <c r="N8" s="72"/>
    </row>
    <row r="9" spans="1:14" s="14" customFormat="1" ht="19.5" customHeight="1">
      <c r="A9" s="12"/>
      <c r="B9" s="33" t="s">
        <v>60</v>
      </c>
      <c r="C9" s="243">
        <v>23.262</v>
      </c>
      <c r="D9" s="32">
        <v>4.8840000000000003</v>
      </c>
      <c r="E9" s="244" t="s">
        <v>24</v>
      </c>
      <c r="F9" s="32">
        <v>4.8840000000000003</v>
      </c>
      <c r="G9" s="32">
        <v>77.968000000000004</v>
      </c>
      <c r="H9" s="32">
        <v>13</v>
      </c>
      <c r="I9" s="32">
        <v>28.558</v>
      </c>
      <c r="J9" s="234">
        <v>23.262</v>
      </c>
      <c r="K9" s="21">
        <v>-23.262</v>
      </c>
      <c r="L9" s="21">
        <v>0</v>
      </c>
      <c r="M9" s="21">
        <v>0</v>
      </c>
      <c r="N9" s="72"/>
    </row>
    <row r="10" spans="1:14" s="14" customFormat="1" ht="19.5" customHeight="1">
      <c r="A10" s="12"/>
      <c r="B10" s="33" t="s">
        <v>61</v>
      </c>
      <c r="C10" s="243">
        <v>-255.607</v>
      </c>
      <c r="D10" s="32">
        <v>-255.161</v>
      </c>
      <c r="E10" s="244">
        <v>1.7479160216491429E-3</v>
      </c>
      <c r="F10" s="32">
        <v>-255.161</v>
      </c>
      <c r="G10" s="32">
        <v>-261.66800000000001</v>
      </c>
      <c r="H10" s="32">
        <v>-238.756</v>
      </c>
      <c r="I10" s="32">
        <v>-191.45099999999999</v>
      </c>
      <c r="J10" s="234">
        <v>-255.607</v>
      </c>
      <c r="K10" s="21">
        <v>255.607</v>
      </c>
      <c r="L10" s="21">
        <v>0</v>
      </c>
      <c r="M10" s="21">
        <v>0</v>
      </c>
      <c r="N10" s="72"/>
    </row>
    <row r="11" spans="1:14" s="14" customFormat="1" ht="19.5" customHeight="1">
      <c r="A11" s="12"/>
      <c r="B11" s="33" t="s">
        <v>62</v>
      </c>
      <c r="C11" s="243">
        <v>-17.312999999999999</v>
      </c>
      <c r="D11" s="32">
        <v>-22.936</v>
      </c>
      <c r="E11" s="244">
        <v>-0.24516044645971402</v>
      </c>
      <c r="F11" s="32">
        <v>-22.936</v>
      </c>
      <c r="G11" s="32">
        <v>168.565</v>
      </c>
      <c r="H11" s="32">
        <v>-14.067</v>
      </c>
      <c r="I11" s="32">
        <v>-36.460999999999999</v>
      </c>
      <c r="J11" s="234">
        <v>-17.312999999999999</v>
      </c>
      <c r="K11" s="21">
        <v>17.312999999999999</v>
      </c>
      <c r="L11" s="21">
        <v>0</v>
      </c>
      <c r="M11" s="21">
        <v>0</v>
      </c>
      <c r="N11" s="84"/>
    </row>
    <row r="12" spans="1:14" s="14" customFormat="1" ht="19.5" customHeight="1">
      <c r="A12" s="12"/>
      <c r="B12" s="33" t="s">
        <v>63</v>
      </c>
      <c r="C12" s="243">
        <v>-14.994</v>
      </c>
      <c r="D12" s="32">
        <v>16.463999999999999</v>
      </c>
      <c r="E12" s="244" t="s">
        <v>24</v>
      </c>
      <c r="F12" s="32">
        <v>16.463999999999999</v>
      </c>
      <c r="G12" s="32">
        <v>3.28</v>
      </c>
      <c r="H12" s="32">
        <v>32.790999999999997</v>
      </c>
      <c r="I12" s="32">
        <v>-83.323999999999998</v>
      </c>
      <c r="J12" s="234">
        <v>-14.994</v>
      </c>
      <c r="K12" s="21">
        <v>14.994</v>
      </c>
      <c r="L12" s="21">
        <v>0</v>
      </c>
      <c r="M12" s="21">
        <v>0</v>
      </c>
      <c r="N12" s="72"/>
    </row>
    <row r="13" spans="1:14" s="24" customFormat="1" ht="19.5" customHeight="1">
      <c r="A13" s="22"/>
      <c r="B13" s="34" t="s">
        <v>64</v>
      </c>
      <c r="C13" s="245">
        <v>-410.82400000000001</v>
      </c>
      <c r="D13" s="27">
        <v>-439.01799999999997</v>
      </c>
      <c r="E13" s="246">
        <v>-6.4220601433198521E-2</v>
      </c>
      <c r="F13" s="27">
        <v>-439.01799999999997</v>
      </c>
      <c r="G13" s="27">
        <v>-162.09399999999999</v>
      </c>
      <c r="H13" s="27">
        <v>-382.00900000000001</v>
      </c>
      <c r="I13" s="27">
        <v>-445.77100000000002</v>
      </c>
      <c r="J13" s="250">
        <v>-410.82400000000001</v>
      </c>
      <c r="K13" s="23">
        <v>410.82400000000001</v>
      </c>
      <c r="L13" s="23">
        <v>0</v>
      </c>
      <c r="M13" s="23">
        <v>0</v>
      </c>
      <c r="N13" s="13"/>
    </row>
    <row r="14" spans="1:14" s="14" customFormat="1" ht="19.5" hidden="1" customHeight="1" outlineLevel="1">
      <c r="A14" s="12"/>
      <c r="B14" s="33" t="s">
        <v>65</v>
      </c>
      <c r="C14" s="243">
        <v>-320.17</v>
      </c>
      <c r="D14" s="32">
        <v>-349.01900000000001</v>
      </c>
      <c r="E14" s="244">
        <v>-8.2657391144894676E-2</v>
      </c>
      <c r="F14" s="32">
        <v>-349.01900000000001</v>
      </c>
      <c r="G14" s="32">
        <v>-352.15499999999997</v>
      </c>
      <c r="H14" s="32">
        <v>-340.98</v>
      </c>
      <c r="I14" s="32">
        <v>-263.01100000000002</v>
      </c>
      <c r="J14" s="234">
        <v>-320.17</v>
      </c>
      <c r="K14" s="21">
        <v>320.17</v>
      </c>
      <c r="L14" s="21">
        <v>0</v>
      </c>
      <c r="M14" s="21">
        <v>0</v>
      </c>
      <c r="N14" s="72"/>
    </row>
    <row r="15" spans="1:14" s="14" customFormat="1" ht="19.5" hidden="1" customHeight="1" outlineLevel="1">
      <c r="A15" s="12"/>
      <c r="B15" s="33" t="s">
        <v>66</v>
      </c>
      <c r="C15" s="243">
        <v>314.24</v>
      </c>
      <c r="D15" s="32">
        <v>352.08199999999999</v>
      </c>
      <c r="E15" s="244">
        <v>-0.10748064371368027</v>
      </c>
      <c r="F15" s="32">
        <v>352.08199999999999</v>
      </c>
      <c r="G15" s="32">
        <v>348.10300000000007</v>
      </c>
      <c r="H15" s="32">
        <v>355.96100000000001</v>
      </c>
      <c r="I15" s="32">
        <v>-69.759000000000015</v>
      </c>
      <c r="J15" s="234">
        <v>314.24</v>
      </c>
      <c r="K15" s="21">
        <v>-314.24</v>
      </c>
      <c r="L15" s="21">
        <v>0</v>
      </c>
      <c r="M15" s="21">
        <v>0</v>
      </c>
      <c r="N15" s="72"/>
    </row>
    <row r="16" spans="1:14" s="14" customFormat="1" ht="19.5" hidden="1" customHeight="1" outlineLevel="1">
      <c r="A16" s="12"/>
      <c r="B16" s="33" t="s">
        <v>67</v>
      </c>
      <c r="C16" s="243">
        <v>31.289000000000001</v>
      </c>
      <c r="D16" s="32">
        <v>27.815999999999999</v>
      </c>
      <c r="E16" s="244">
        <v>0.12485619787172864</v>
      </c>
      <c r="F16" s="32">
        <v>27.815999999999999</v>
      </c>
      <c r="G16" s="32">
        <v>25.523</v>
      </c>
      <c r="H16" s="32">
        <v>26.103000000000002</v>
      </c>
      <c r="I16" s="32">
        <v>40.122</v>
      </c>
      <c r="J16" s="234">
        <v>31.289000000000001</v>
      </c>
      <c r="K16" s="21">
        <v>-31.289000000000001</v>
      </c>
      <c r="L16" s="21">
        <v>0</v>
      </c>
      <c r="M16" s="21">
        <v>0</v>
      </c>
      <c r="N16" s="72"/>
    </row>
    <row r="17" spans="1:14" s="14" customFormat="1" ht="19.5" hidden="1" customHeight="1" outlineLevel="1">
      <c r="A17" s="12"/>
      <c r="B17" s="33" t="s">
        <v>68</v>
      </c>
      <c r="C17" s="243">
        <v>-134.947</v>
      </c>
      <c r="D17" s="32">
        <v>-153.45099999999999</v>
      </c>
      <c r="E17" s="244">
        <v>-0.12058572443320659</v>
      </c>
      <c r="F17" s="32">
        <v>-153.45099999999999</v>
      </c>
      <c r="G17" s="32">
        <v>-155.15600000000001</v>
      </c>
      <c r="H17" s="32">
        <v>-158.14699999999999</v>
      </c>
      <c r="I17" s="32">
        <v>-472.97300000000001</v>
      </c>
      <c r="J17" s="234">
        <v>-134.947</v>
      </c>
      <c r="K17" s="21">
        <v>134.947</v>
      </c>
      <c r="L17" s="21">
        <v>0</v>
      </c>
      <c r="M17" s="21">
        <v>0</v>
      </c>
      <c r="N17" s="72"/>
    </row>
    <row r="18" spans="1:14" s="24" customFormat="1" ht="19.5" customHeight="1" collapsed="1">
      <c r="A18" s="22"/>
      <c r="B18" s="20" t="s">
        <v>69</v>
      </c>
      <c r="C18" s="245">
        <v>-109.58799999999999</v>
      </c>
      <c r="D18" s="27">
        <v>-122.572</v>
      </c>
      <c r="E18" s="246">
        <v>-0.10592957608589249</v>
      </c>
      <c r="F18" s="27">
        <v>-122.572</v>
      </c>
      <c r="G18" s="27">
        <v>-133.685</v>
      </c>
      <c r="H18" s="27">
        <v>-117.063</v>
      </c>
      <c r="I18" s="27">
        <v>-765.62099999999998</v>
      </c>
      <c r="J18" s="250">
        <v>-109.58799999999999</v>
      </c>
      <c r="K18" s="23">
        <v>109.58799999999999</v>
      </c>
      <c r="L18" s="23">
        <v>0</v>
      </c>
      <c r="M18" s="23">
        <v>0</v>
      </c>
      <c r="N18" s="13"/>
    </row>
    <row r="19" spans="1:14" s="24" customFormat="1" ht="19.5" customHeight="1">
      <c r="A19" s="22"/>
      <c r="B19" s="20" t="s">
        <v>70</v>
      </c>
      <c r="C19" s="245">
        <v>-520.41200000000003</v>
      </c>
      <c r="D19" s="27">
        <v>-561.59</v>
      </c>
      <c r="E19" s="246">
        <v>-7.332395519863244E-2</v>
      </c>
      <c r="F19" s="27">
        <v>-561.59</v>
      </c>
      <c r="G19" s="27">
        <v>-295.779</v>
      </c>
      <c r="H19" s="27">
        <v>-499.072</v>
      </c>
      <c r="I19" s="27">
        <v>-1211.3920000000001</v>
      </c>
      <c r="J19" s="250">
        <v>-520.41200000000003</v>
      </c>
      <c r="K19" s="23">
        <v>520.41200000000003</v>
      </c>
      <c r="L19" s="23">
        <v>0</v>
      </c>
      <c r="M19" s="23">
        <v>0</v>
      </c>
      <c r="N19" s="13"/>
    </row>
    <row r="20" spans="1:14" s="14" customFormat="1" ht="19.5" customHeight="1">
      <c r="A20" s="12"/>
      <c r="B20" s="56" t="s">
        <v>71</v>
      </c>
      <c r="C20" s="243">
        <v>-2.512</v>
      </c>
      <c r="D20" s="32">
        <v>-5.6349999999999998</v>
      </c>
      <c r="E20" s="244">
        <v>-0.55421472937000882</v>
      </c>
      <c r="F20" s="32">
        <v>-5.6349999999999998</v>
      </c>
      <c r="G20" s="32">
        <v>-0.80100000000000005</v>
      </c>
      <c r="H20" s="32">
        <v>-10.976000000000001</v>
      </c>
      <c r="I20" s="32">
        <v>12.051</v>
      </c>
      <c r="J20" s="234">
        <v>-2.512</v>
      </c>
      <c r="K20" s="21">
        <v>2.512</v>
      </c>
      <c r="L20" s="21">
        <v>0</v>
      </c>
      <c r="M20" s="21">
        <v>0</v>
      </c>
      <c r="N20" s="72"/>
    </row>
    <row r="21" spans="1:14" s="24" customFormat="1" ht="19.5" customHeight="1">
      <c r="A21" s="22"/>
      <c r="B21" s="20" t="s">
        <v>72</v>
      </c>
      <c r="C21" s="245">
        <v>-522.92399999999998</v>
      </c>
      <c r="D21" s="27">
        <v>-567.22500000000002</v>
      </c>
      <c r="E21" s="246">
        <v>-7.8101282559830842E-2</v>
      </c>
      <c r="F21" s="27">
        <v>-567.22500000000002</v>
      </c>
      <c r="G21" s="27">
        <v>-296.58</v>
      </c>
      <c r="H21" s="27">
        <v>-510.048</v>
      </c>
      <c r="I21" s="27">
        <v>-1199.3409999999999</v>
      </c>
      <c r="J21" s="250">
        <v>-522.92399999999998</v>
      </c>
      <c r="K21" s="23">
        <v>522.92399999999998</v>
      </c>
      <c r="L21" s="23">
        <v>0</v>
      </c>
      <c r="M21" s="23">
        <v>0</v>
      </c>
      <c r="N21" s="13"/>
    </row>
    <row r="22" spans="1:14" s="14" customFormat="1" ht="19.5" customHeight="1">
      <c r="A22" s="12"/>
      <c r="B22" s="33" t="s">
        <v>180</v>
      </c>
      <c r="C22" s="243">
        <v>-35.351999999999997</v>
      </c>
      <c r="D22" s="32">
        <v>-19.358000000000001</v>
      </c>
      <c r="E22" s="244">
        <v>0.82622171711953696</v>
      </c>
      <c r="F22" s="32">
        <v>-19.358000000000001</v>
      </c>
      <c r="G22" s="32">
        <v>-257.92899999999997</v>
      </c>
      <c r="H22" s="32">
        <v>-37.905999999999999</v>
      </c>
      <c r="I22" s="32">
        <v>-326.03300000000002</v>
      </c>
      <c r="J22" s="234">
        <v>-35.351999999999997</v>
      </c>
      <c r="K22" s="21">
        <v>35.351999999999997</v>
      </c>
      <c r="L22" s="21">
        <v>0</v>
      </c>
      <c r="M22" s="21">
        <v>0</v>
      </c>
      <c r="N22" s="72"/>
    </row>
    <row r="23" spans="1:14" s="14" customFormat="1" ht="19.5" customHeight="1">
      <c r="A23" s="12"/>
      <c r="B23" s="35" t="s">
        <v>181</v>
      </c>
      <c r="C23" s="243">
        <v>-29.667000000000002</v>
      </c>
      <c r="D23" s="32">
        <v>-18.513000000000002</v>
      </c>
      <c r="E23" s="244">
        <v>0.6024955436720143</v>
      </c>
      <c r="F23" s="32">
        <v>-18.513000000000002</v>
      </c>
      <c r="G23" s="32">
        <v>-183.191</v>
      </c>
      <c r="H23" s="32">
        <v>-28.582000000000001</v>
      </c>
      <c r="I23" s="32">
        <v>-245.75200000000001</v>
      </c>
      <c r="J23" s="234">
        <v>-29.667000000000002</v>
      </c>
      <c r="K23" s="21">
        <v>29.667000000000002</v>
      </c>
      <c r="L23" s="21">
        <v>0</v>
      </c>
      <c r="M23" s="21">
        <v>0</v>
      </c>
      <c r="N23" s="72"/>
    </row>
    <row r="24" spans="1:14" s="14" customFormat="1" ht="19.5" customHeight="1">
      <c r="A24" s="12"/>
      <c r="B24" s="33" t="s">
        <v>74</v>
      </c>
      <c r="C24" s="243">
        <v>1.552</v>
      </c>
      <c r="D24" s="32">
        <v>-10.105</v>
      </c>
      <c r="E24" s="244" t="s">
        <v>24</v>
      </c>
      <c r="F24" s="32">
        <v>-10.105</v>
      </c>
      <c r="G24" s="32">
        <v>-19.314</v>
      </c>
      <c r="H24" s="32">
        <v>-18.198</v>
      </c>
      <c r="I24" s="32">
        <v>-301.61500000000001</v>
      </c>
      <c r="J24" s="234">
        <v>1.552</v>
      </c>
      <c r="K24" s="21">
        <v>-1.552</v>
      </c>
      <c r="L24" s="21">
        <v>0</v>
      </c>
      <c r="M24" s="21">
        <v>0</v>
      </c>
      <c r="N24" s="72"/>
    </row>
    <row r="25" spans="1:14" s="14" customFormat="1" ht="19.5" customHeight="1">
      <c r="A25" s="12"/>
      <c r="B25" s="33" t="s">
        <v>75</v>
      </c>
      <c r="C25" s="243">
        <v>23.812000000000001</v>
      </c>
      <c r="D25" s="32">
        <v>12.881</v>
      </c>
      <c r="E25" s="244">
        <v>0.84861423802499814</v>
      </c>
      <c r="F25" s="32">
        <v>12.881</v>
      </c>
      <c r="G25" s="32">
        <v>8.4979999999999993</v>
      </c>
      <c r="H25" s="32">
        <v>-0.154</v>
      </c>
      <c r="I25" s="32">
        <v>-710.54100000000005</v>
      </c>
      <c r="J25" s="234">
        <v>23.812000000000001</v>
      </c>
      <c r="K25" s="21">
        <v>-23.812000000000001</v>
      </c>
      <c r="L25" s="21">
        <v>0</v>
      </c>
      <c r="M25" s="21">
        <v>0</v>
      </c>
      <c r="N25" s="72"/>
    </row>
    <row r="26" spans="1:14" s="24" customFormat="1" ht="19.5" customHeight="1">
      <c r="A26" s="22"/>
      <c r="B26" s="20" t="s">
        <v>76</v>
      </c>
      <c r="C26" s="245">
        <v>-532.91200000000003</v>
      </c>
      <c r="D26" s="27">
        <v>-583.80700000000002</v>
      </c>
      <c r="E26" s="246">
        <v>-8.7177783068719594E-2</v>
      </c>
      <c r="F26" s="27">
        <v>-583.80700000000002</v>
      </c>
      <c r="G26" s="27">
        <v>-565.32500000000005</v>
      </c>
      <c r="H26" s="27">
        <v>-566.30600000000004</v>
      </c>
      <c r="I26" s="27">
        <v>-2537.5300000000002</v>
      </c>
      <c r="J26" s="250">
        <v>-532.91200000000003</v>
      </c>
      <c r="K26" s="23">
        <v>532.91200000000003</v>
      </c>
      <c r="L26" s="23">
        <v>0</v>
      </c>
      <c r="M26" s="23">
        <v>0</v>
      </c>
      <c r="N26" s="13"/>
    </row>
    <row r="27" spans="1:14" s="26" customFormat="1" ht="19.5" customHeight="1">
      <c r="A27" s="85"/>
      <c r="B27" s="20" t="s">
        <v>170</v>
      </c>
      <c r="C27" s="247">
        <v>-104.459</v>
      </c>
      <c r="D27" s="248">
        <v>-151.03</v>
      </c>
      <c r="E27" s="249">
        <v>-0.30835595577037678</v>
      </c>
      <c r="F27" s="27">
        <v>-151.03</v>
      </c>
      <c r="G27" s="27">
        <v>-100.35</v>
      </c>
      <c r="H27" s="27">
        <v>-322.96300000000002</v>
      </c>
      <c r="I27" s="27">
        <v>-3637.1120000000001</v>
      </c>
      <c r="J27" s="251">
        <v>-104.459</v>
      </c>
      <c r="K27" s="23">
        <v>104.459</v>
      </c>
      <c r="L27" s="23">
        <v>0</v>
      </c>
      <c r="M27" s="23">
        <v>0</v>
      </c>
      <c r="N27" s="73"/>
    </row>
    <row r="28" spans="1:14" ht="9" customHeight="1">
      <c r="A28" s="7"/>
      <c r="B28" s="57"/>
      <c r="C28" s="58"/>
      <c r="D28" s="58"/>
      <c r="E28" s="28"/>
      <c r="F28" s="32"/>
      <c r="G28" s="58"/>
      <c r="H28" s="58"/>
      <c r="I28" s="58"/>
      <c r="J28" s="58"/>
      <c r="K28" s="75"/>
      <c r="L28" s="75"/>
      <c r="M28" s="75"/>
      <c r="N28" s="74"/>
    </row>
    <row r="29" spans="1:14" ht="19.5" customHeight="1">
      <c r="A29" s="305" t="s">
        <v>90</v>
      </c>
      <c r="B29" s="223"/>
      <c r="C29" s="58"/>
      <c r="D29" s="58"/>
      <c r="E29" s="28"/>
      <c r="F29" s="58"/>
      <c r="G29" s="58"/>
      <c r="H29" s="58"/>
      <c r="I29" s="58"/>
      <c r="J29" s="58"/>
      <c r="K29" s="75"/>
      <c r="L29" s="75"/>
      <c r="M29" s="75"/>
      <c r="N29" s="74"/>
    </row>
    <row r="30" spans="1:14" ht="19.5" customHeight="1">
      <c r="A30" s="42"/>
      <c r="B30" s="20" t="s">
        <v>84</v>
      </c>
      <c r="C30" s="86" t="s">
        <v>199</v>
      </c>
      <c r="D30" s="86" t="s">
        <v>199</v>
      </c>
      <c r="E30" s="86" t="s">
        <v>199</v>
      </c>
      <c r="F30" s="86" t="s">
        <v>199</v>
      </c>
      <c r="G30" s="86" t="s">
        <v>199</v>
      </c>
      <c r="H30" s="86" t="s">
        <v>199</v>
      </c>
      <c r="I30" s="86" t="s">
        <v>199</v>
      </c>
      <c r="J30" s="86" t="s">
        <v>199</v>
      </c>
      <c r="K30" s="423" t="s">
        <v>199</v>
      </c>
      <c r="L30" s="423" t="s">
        <v>199</v>
      </c>
      <c r="M30" s="423" t="s">
        <v>199</v>
      </c>
      <c r="N30" s="74"/>
    </row>
    <row r="31" spans="1:14">
      <c r="A31" s="42"/>
      <c r="B31" s="20" t="s">
        <v>85</v>
      </c>
      <c r="C31" s="86" t="s">
        <v>199</v>
      </c>
      <c r="D31" s="86" t="s">
        <v>199</v>
      </c>
      <c r="E31" s="86" t="s">
        <v>199</v>
      </c>
      <c r="F31" s="86" t="s">
        <v>199</v>
      </c>
      <c r="G31" s="86" t="s">
        <v>199</v>
      </c>
      <c r="H31" s="86" t="s">
        <v>199</v>
      </c>
      <c r="I31" s="86" t="s">
        <v>199</v>
      </c>
      <c r="J31" s="86" t="s">
        <v>199</v>
      </c>
      <c r="K31" s="423" t="s">
        <v>199</v>
      </c>
      <c r="L31" s="423" t="s">
        <v>199</v>
      </c>
      <c r="M31" s="423" t="s">
        <v>199</v>
      </c>
      <c r="N31" s="74"/>
    </row>
    <row r="32" spans="1:14" ht="19.5" customHeight="1">
      <c r="A32" s="305" t="s">
        <v>91</v>
      </c>
      <c r="B32" s="223"/>
      <c r="C32" s="87"/>
      <c r="D32" s="87"/>
      <c r="E32" s="87"/>
      <c r="F32" s="88"/>
      <c r="G32" s="88"/>
      <c r="H32" s="88"/>
      <c r="I32" s="88"/>
      <c r="J32" s="88"/>
      <c r="K32" s="435"/>
      <c r="L32" s="435"/>
      <c r="M32" s="435"/>
      <c r="N32" s="7"/>
    </row>
    <row r="33" spans="1:14" ht="19.5" customHeight="1">
      <c r="A33" s="53"/>
      <c r="B33" s="20" t="s">
        <v>253</v>
      </c>
      <c r="C33" s="27">
        <v>1844.2529999999999</v>
      </c>
      <c r="D33" s="27">
        <v>1817.1669999999999</v>
      </c>
      <c r="E33" s="39">
        <v>1.4905619571563777E-2</v>
      </c>
      <c r="F33" s="27">
        <v>1817.1669999999999</v>
      </c>
      <c r="G33" s="27">
        <v>1876.8589999999999</v>
      </c>
      <c r="H33" s="27">
        <v>2052.049</v>
      </c>
      <c r="I33" s="27">
        <v>2040.848</v>
      </c>
      <c r="J33" s="27">
        <v>1844.2529999999999</v>
      </c>
      <c r="K33" s="23">
        <v>0</v>
      </c>
      <c r="L33" s="23">
        <v>0</v>
      </c>
      <c r="M33" s="23">
        <v>0</v>
      </c>
      <c r="N33" s="7"/>
    </row>
    <row r="34" spans="1:14" ht="19.5" customHeight="1">
      <c r="A34" s="53"/>
      <c r="B34" s="34" t="s">
        <v>254</v>
      </c>
      <c r="C34" s="27">
        <v>2629.8890000000001</v>
      </c>
      <c r="D34" s="27">
        <v>3192.4490000000001</v>
      </c>
      <c r="E34" s="39">
        <v>-0.17621581425419797</v>
      </c>
      <c r="F34" s="27">
        <v>3192.4490000000001</v>
      </c>
      <c r="G34" s="27">
        <v>2702.1260000000002</v>
      </c>
      <c r="H34" s="27">
        <v>2719.107</v>
      </c>
      <c r="I34" s="27">
        <v>3299.8359999999998</v>
      </c>
      <c r="J34" s="27">
        <v>2629.8890000000001</v>
      </c>
      <c r="K34" s="23">
        <v>0</v>
      </c>
      <c r="L34" s="23">
        <v>0</v>
      </c>
      <c r="M34" s="23">
        <v>0</v>
      </c>
      <c r="N34" s="7"/>
    </row>
    <row r="35" spans="1:14" ht="19.5" customHeight="1">
      <c r="A35" s="42"/>
      <c r="B35" s="20" t="s">
        <v>158</v>
      </c>
      <c r="C35" s="27">
        <v>57660.875999999997</v>
      </c>
      <c r="D35" s="27">
        <v>59691.126499999998</v>
      </c>
      <c r="E35" s="39">
        <v>-3.4012601521266395E-2</v>
      </c>
      <c r="F35" s="27">
        <v>59691.126499999998</v>
      </c>
      <c r="G35" s="27">
        <v>57676.876499999998</v>
      </c>
      <c r="H35" s="27">
        <v>57887.161500000002</v>
      </c>
      <c r="I35" s="27">
        <v>53843.432999999997</v>
      </c>
      <c r="J35" s="27">
        <v>57660.875999999997</v>
      </c>
      <c r="K35" s="23">
        <v>0</v>
      </c>
      <c r="L35" s="23">
        <v>0</v>
      </c>
      <c r="M35" s="23">
        <v>0</v>
      </c>
      <c r="N35" s="7"/>
    </row>
    <row r="36" spans="1:14" ht="19.5" customHeight="1">
      <c r="A36" s="305" t="s">
        <v>7</v>
      </c>
      <c r="B36" s="223"/>
      <c r="C36" s="27"/>
      <c r="D36" s="27"/>
      <c r="E36" s="60"/>
      <c r="F36" s="27"/>
      <c r="G36" s="27"/>
      <c r="H36" s="27"/>
      <c r="I36" s="27"/>
      <c r="J36" s="27"/>
      <c r="K36" s="23"/>
      <c r="L36" s="23"/>
      <c r="M36" s="23"/>
      <c r="N36" s="7"/>
    </row>
    <row r="37" spans="1:14" ht="19.5" customHeight="1">
      <c r="A37" s="7"/>
      <c r="B37" s="34" t="s">
        <v>88</v>
      </c>
      <c r="C37" s="27">
        <v>16652.21</v>
      </c>
      <c r="D37" s="27">
        <v>17648.534</v>
      </c>
      <c r="E37" s="39">
        <v>-5.6453640851982456E-2</v>
      </c>
      <c r="F37" s="27">
        <v>17648.534</v>
      </c>
      <c r="G37" s="27">
        <v>17639.687999999998</v>
      </c>
      <c r="H37" s="27">
        <v>17577.985000000001</v>
      </c>
      <c r="I37" s="27">
        <v>17440.647000000001</v>
      </c>
      <c r="J37" s="27">
        <v>16652.21</v>
      </c>
      <c r="K37" s="23">
        <v>0</v>
      </c>
      <c r="L37" s="23">
        <v>0</v>
      </c>
      <c r="M37" s="23">
        <v>0</v>
      </c>
      <c r="N37" s="7"/>
    </row>
    <row r="38" spans="1:14" outlineLevel="1">
      <c r="A38" s="7"/>
      <c r="B38" s="337" t="s">
        <v>240</v>
      </c>
      <c r="C38" s="27">
        <v>14053.78</v>
      </c>
      <c r="D38" s="27">
        <v>14810.025</v>
      </c>
      <c r="E38" s="78">
        <v>-5.1063046821325342E-2</v>
      </c>
      <c r="F38" s="27">
        <v>14810.025</v>
      </c>
      <c r="G38" s="27">
        <v>14812.862999999999</v>
      </c>
      <c r="H38" s="27">
        <v>14772.165000000001</v>
      </c>
      <c r="I38" s="27">
        <v>14777.177</v>
      </c>
      <c r="J38" s="27">
        <v>14053.78</v>
      </c>
      <c r="K38" s="23">
        <v>0</v>
      </c>
      <c r="L38" s="23">
        <v>0</v>
      </c>
      <c r="M38" s="23">
        <v>0</v>
      </c>
      <c r="N38" s="7"/>
    </row>
    <row r="39" spans="1:14" ht="12.75" customHeight="1">
      <c r="A39" s="7"/>
      <c r="B39" s="89"/>
      <c r="C39" s="7"/>
      <c r="D39" s="7"/>
      <c r="E39" s="28"/>
      <c r="F39" s="7"/>
      <c r="G39" s="7"/>
      <c r="H39" s="7"/>
      <c r="I39" s="7"/>
      <c r="J39" s="7"/>
      <c r="K39" s="381"/>
      <c r="L39" s="381"/>
      <c r="M39" s="381"/>
      <c r="N39" s="7"/>
    </row>
    <row r="40" spans="1:14" ht="12.75" customHeight="1">
      <c r="A40" s="7"/>
      <c r="B40" s="7"/>
      <c r="C40" s="27"/>
      <c r="D40" s="27"/>
      <c r="E40" s="28"/>
      <c r="F40" s="7"/>
      <c r="G40" s="7"/>
      <c r="H40" s="7"/>
      <c r="I40" s="7"/>
      <c r="J40" s="7"/>
      <c r="K40" s="381"/>
      <c r="L40" s="381"/>
      <c r="M40" s="381"/>
      <c r="N40" s="7"/>
    </row>
    <row r="41" spans="1:14" ht="12.75" customHeight="1">
      <c r="A41" s="7"/>
      <c r="B41" s="7"/>
      <c r="C41" s="27"/>
      <c r="D41" s="27"/>
      <c r="E41" s="27"/>
      <c r="F41" s="27"/>
      <c r="G41" s="27"/>
      <c r="H41" s="27"/>
      <c r="I41" s="27"/>
      <c r="J41" s="27"/>
      <c r="K41" s="23"/>
      <c r="L41" s="23"/>
      <c r="M41" s="23"/>
      <c r="N41" s="7"/>
    </row>
    <row r="42" spans="1:14" ht="12.75" customHeight="1">
      <c r="A42" s="7"/>
      <c r="B42" s="7"/>
      <c r="C42" s="27"/>
      <c r="D42" s="27"/>
      <c r="E42" s="28"/>
      <c r="F42" s="7"/>
      <c r="G42" s="7"/>
      <c r="H42" s="7"/>
      <c r="I42" s="7"/>
      <c r="J42" s="7"/>
      <c r="K42" s="381"/>
      <c r="L42" s="381"/>
      <c r="M42" s="381"/>
      <c r="N42" s="7"/>
    </row>
    <row r="43" spans="1:14" ht="12.75" customHeight="1">
      <c r="C43" s="27"/>
      <c r="D43" s="27"/>
      <c r="G43" s="27"/>
      <c r="H43" s="27"/>
      <c r="I43" s="27"/>
      <c r="J43" s="27"/>
      <c r="K43" s="23"/>
      <c r="L43" s="23"/>
      <c r="M43" s="23"/>
    </row>
    <row r="44" spans="1:14" ht="12.75" customHeight="1">
      <c r="C44" s="27"/>
      <c r="D44" s="27"/>
      <c r="G44" s="27"/>
      <c r="H44" s="27"/>
      <c r="I44" s="27"/>
      <c r="J44" s="27"/>
      <c r="K44" s="23"/>
      <c r="L44" s="23"/>
      <c r="M44" s="23"/>
    </row>
    <row r="45" spans="1:14" ht="12.75" customHeight="1">
      <c r="C45" s="27"/>
      <c r="D45" s="27"/>
      <c r="G45" s="27"/>
      <c r="H45" s="27"/>
      <c r="I45" s="27"/>
      <c r="J45" s="27"/>
      <c r="K45" s="23"/>
      <c r="L45" s="23"/>
      <c r="M45" s="23"/>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45"/>
  <sheetViews>
    <sheetView showGridLines="0" zoomScale="70" zoomScaleNormal="70" workbookViewId="0"/>
  </sheetViews>
  <sheetFormatPr defaultRowHeight="12.75"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3" style="9" hidden="1" customWidth="1" outlineLevel="1"/>
    <col min="16" max="16" width="9.140625" style="9" collapsed="1"/>
    <col min="17" max="16384" width="9.140625" style="9"/>
  </cols>
  <sheetData>
    <row r="1" spans="1:15" ht="15" customHeight="1">
      <c r="A1" s="7"/>
      <c r="B1" s="8"/>
      <c r="C1" s="7"/>
      <c r="D1" s="7"/>
      <c r="E1" s="28"/>
      <c r="F1" s="28"/>
      <c r="G1" s="7"/>
      <c r="H1" s="7"/>
      <c r="I1" s="7"/>
      <c r="J1" s="7"/>
      <c r="K1" s="7"/>
      <c r="L1" s="381"/>
      <c r="M1" s="381"/>
      <c r="N1" s="381"/>
      <c r="O1" s="7"/>
    </row>
    <row r="2" spans="1:15" ht="30.75" customHeight="1">
      <c r="A2" s="549" t="s">
        <v>10</v>
      </c>
      <c r="B2" s="549"/>
      <c r="C2" s="549"/>
      <c r="D2" s="549"/>
      <c r="E2" s="549"/>
      <c r="F2" s="549"/>
      <c r="G2" s="549"/>
      <c r="H2" s="549"/>
      <c r="I2" s="549"/>
      <c r="J2" s="549"/>
      <c r="K2" s="549"/>
      <c r="L2" s="549"/>
      <c r="M2" s="549"/>
      <c r="N2" s="549"/>
      <c r="O2" s="7"/>
    </row>
    <row r="3" spans="1:15" ht="25.5" customHeight="1">
      <c r="A3" s="7"/>
      <c r="B3" s="7"/>
      <c r="C3" s="7"/>
      <c r="D3" s="7"/>
      <c r="E3" s="28"/>
      <c r="F3" s="28"/>
      <c r="G3" s="7"/>
      <c r="H3" s="7"/>
      <c r="I3" s="7"/>
      <c r="J3" s="7"/>
      <c r="K3" s="7"/>
      <c r="L3" s="381"/>
      <c r="M3" s="381"/>
      <c r="N3" s="381"/>
      <c r="O3" s="7"/>
    </row>
    <row r="4" spans="1:15" ht="12.75" customHeight="1">
      <c r="A4" s="7"/>
      <c r="B4" s="222" t="s">
        <v>8</v>
      </c>
      <c r="C4" s="7"/>
      <c r="D4" s="7"/>
      <c r="E4" s="28"/>
      <c r="F4" s="28"/>
      <c r="G4" s="7"/>
      <c r="H4" s="7"/>
      <c r="I4" s="7"/>
      <c r="J4" s="7"/>
      <c r="K4" s="7"/>
      <c r="L4" s="381"/>
      <c r="M4" s="381"/>
      <c r="N4" s="381"/>
      <c r="O4" s="7"/>
    </row>
    <row r="5" spans="1:15"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c r="O5" s="13"/>
    </row>
    <row r="6" spans="1:15"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c r="O6" s="13"/>
    </row>
    <row r="7" spans="1:15" s="14" customFormat="1" ht="6" customHeight="1">
      <c r="A7" s="319"/>
      <c r="B7" s="320"/>
      <c r="C7" s="321"/>
      <c r="D7" s="322"/>
      <c r="E7" s="327"/>
      <c r="F7" s="323"/>
      <c r="G7" s="324"/>
      <c r="H7" s="324"/>
      <c r="I7" s="324"/>
      <c r="J7" s="324"/>
      <c r="K7" s="325"/>
      <c r="L7" s="375"/>
      <c r="M7" s="375"/>
      <c r="N7" s="375"/>
      <c r="O7" s="324"/>
    </row>
    <row r="8" spans="1:15" s="14" customFormat="1" ht="19.5" customHeight="1">
      <c r="A8" s="12"/>
      <c r="B8" s="33" t="s">
        <v>59</v>
      </c>
      <c r="C8" s="243">
        <v>646.76199999999994</v>
      </c>
      <c r="D8" s="32">
        <v>596.01900000000001</v>
      </c>
      <c r="E8" s="36">
        <v>8.5136547660393358E-2</v>
      </c>
      <c r="F8" s="244">
        <v>1.1878104056117521E-2</v>
      </c>
      <c r="G8" s="32">
        <v>596.01900000000001</v>
      </c>
      <c r="H8" s="32">
        <v>615.447</v>
      </c>
      <c r="I8" s="32">
        <v>640.298</v>
      </c>
      <c r="J8" s="32">
        <v>639.10799999999995</v>
      </c>
      <c r="K8" s="234">
        <v>646.76199999999994</v>
      </c>
      <c r="L8" s="21">
        <v>-646.76199999999994</v>
      </c>
      <c r="M8" s="21">
        <v>0</v>
      </c>
      <c r="N8" s="21">
        <v>0</v>
      </c>
      <c r="O8" s="32"/>
    </row>
    <row r="9" spans="1:15" s="14" customFormat="1" ht="19.5" customHeight="1">
      <c r="A9" s="12"/>
      <c r="B9" s="33" t="s">
        <v>60</v>
      </c>
      <c r="C9" s="243">
        <v>95.3</v>
      </c>
      <c r="D9" s="32">
        <v>74.938999999999993</v>
      </c>
      <c r="E9" s="36">
        <v>0.27170098346655291</v>
      </c>
      <c r="F9" s="244">
        <v>0.51409426847109441</v>
      </c>
      <c r="G9" s="32">
        <v>74.938999999999993</v>
      </c>
      <c r="H9" s="32">
        <v>152.67500000000001</v>
      </c>
      <c r="I9" s="32">
        <v>106.11199999999999</v>
      </c>
      <c r="J9" s="32">
        <v>60.654000000000003</v>
      </c>
      <c r="K9" s="234">
        <v>95.3</v>
      </c>
      <c r="L9" s="21">
        <v>-95.3</v>
      </c>
      <c r="M9" s="21">
        <v>0</v>
      </c>
      <c r="N9" s="21">
        <v>0</v>
      </c>
      <c r="O9" s="32"/>
    </row>
    <row r="10" spans="1:15" s="14" customFormat="1" ht="19.5" customHeight="1">
      <c r="A10" s="12"/>
      <c r="B10" s="33" t="s">
        <v>61</v>
      </c>
      <c r="C10" s="243">
        <v>211.059</v>
      </c>
      <c r="D10" s="32">
        <v>190.98099999999999</v>
      </c>
      <c r="E10" s="36">
        <v>0.10513087689351308</v>
      </c>
      <c r="F10" s="244">
        <v>6.8104497306090223E-2</v>
      </c>
      <c r="G10" s="32">
        <v>190.98099999999999</v>
      </c>
      <c r="H10" s="32">
        <v>206.226</v>
      </c>
      <c r="I10" s="32">
        <v>209.702</v>
      </c>
      <c r="J10" s="32">
        <v>197.56899999999999</v>
      </c>
      <c r="K10" s="234">
        <v>211.059</v>
      </c>
      <c r="L10" s="21">
        <v>-211.059</v>
      </c>
      <c r="M10" s="21">
        <v>0</v>
      </c>
      <c r="N10" s="21">
        <v>0</v>
      </c>
      <c r="O10" s="32"/>
    </row>
    <row r="11" spans="1:15" s="14" customFormat="1" ht="19.5" customHeight="1">
      <c r="A11" s="12"/>
      <c r="B11" s="33" t="s">
        <v>62</v>
      </c>
      <c r="C11" s="243">
        <v>105.81100000000001</v>
      </c>
      <c r="D11" s="32">
        <v>67.372</v>
      </c>
      <c r="E11" s="36">
        <v>0.57054859585584516</v>
      </c>
      <c r="F11" s="244">
        <v>0.52952959596849181</v>
      </c>
      <c r="G11" s="32">
        <v>67.372</v>
      </c>
      <c r="H11" s="32">
        <v>182.149</v>
      </c>
      <c r="I11" s="32">
        <v>75.884</v>
      </c>
      <c r="J11" s="32">
        <v>91.114000000000004</v>
      </c>
      <c r="K11" s="234">
        <v>105.81100000000001</v>
      </c>
      <c r="L11" s="21">
        <v>-105.81100000000001</v>
      </c>
      <c r="M11" s="21">
        <v>0</v>
      </c>
      <c r="N11" s="21">
        <v>0</v>
      </c>
      <c r="O11" s="32"/>
    </row>
    <row r="12" spans="1:15" s="14" customFormat="1" ht="19.5" customHeight="1">
      <c r="A12" s="12"/>
      <c r="B12" s="33" t="s">
        <v>63</v>
      </c>
      <c r="C12" s="243">
        <v>11.057</v>
      </c>
      <c r="D12" s="32">
        <v>12.319000000000001</v>
      </c>
      <c r="E12" s="36">
        <v>-0.10244338014449228</v>
      </c>
      <c r="F12" s="244">
        <v>-8.913925464297949E-2</v>
      </c>
      <c r="G12" s="32">
        <v>12.319000000000001</v>
      </c>
      <c r="H12" s="32">
        <v>12.566000000000001</v>
      </c>
      <c r="I12" s="32">
        <v>24.803000000000001</v>
      </c>
      <c r="J12" s="32">
        <v>9.8469999999999995</v>
      </c>
      <c r="K12" s="234">
        <v>11.057</v>
      </c>
      <c r="L12" s="21">
        <v>-11.057</v>
      </c>
      <c r="M12" s="21">
        <v>0</v>
      </c>
      <c r="N12" s="21">
        <v>0</v>
      </c>
      <c r="O12" s="32"/>
    </row>
    <row r="13" spans="1:15" s="24" customFormat="1" ht="19.5" customHeight="1">
      <c r="A13" s="22"/>
      <c r="B13" s="34" t="s">
        <v>64</v>
      </c>
      <c r="C13" s="245">
        <v>1069.989</v>
      </c>
      <c r="D13" s="27">
        <v>941.63</v>
      </c>
      <c r="E13" s="39">
        <v>0.13631575034780119</v>
      </c>
      <c r="F13" s="246">
        <v>9.9446923133590673E-2</v>
      </c>
      <c r="G13" s="27">
        <v>941.63</v>
      </c>
      <c r="H13" s="27">
        <v>1169.0630000000001</v>
      </c>
      <c r="I13" s="27">
        <v>1056.799</v>
      </c>
      <c r="J13" s="27">
        <v>998.29200000000003</v>
      </c>
      <c r="K13" s="250">
        <v>1069.989</v>
      </c>
      <c r="L13" s="23">
        <v>-1069.989</v>
      </c>
      <c r="M13" s="23">
        <v>0</v>
      </c>
      <c r="N13" s="23">
        <v>0</v>
      </c>
      <c r="O13" s="27"/>
    </row>
    <row r="14" spans="1:15" s="14" customFormat="1" ht="19.5" customHeight="1">
      <c r="A14" s="12"/>
      <c r="B14" s="33" t="s">
        <v>65</v>
      </c>
      <c r="C14" s="243">
        <v>-184.286</v>
      </c>
      <c r="D14" s="32">
        <v>-173.077</v>
      </c>
      <c r="E14" s="36">
        <v>6.4763082327518928E-2</v>
      </c>
      <c r="F14" s="244">
        <v>1.2004003401397215E-2</v>
      </c>
      <c r="G14" s="32">
        <v>-173.077</v>
      </c>
      <c r="H14" s="32">
        <v>-178.99799999999999</v>
      </c>
      <c r="I14" s="32">
        <v>-181.67</v>
      </c>
      <c r="J14" s="32">
        <v>-173.887</v>
      </c>
      <c r="K14" s="234">
        <v>-184.286</v>
      </c>
      <c r="L14" s="21">
        <v>184.286</v>
      </c>
      <c r="M14" s="21">
        <v>0</v>
      </c>
      <c r="N14" s="21">
        <v>0</v>
      </c>
      <c r="O14" s="32"/>
    </row>
    <row r="15" spans="1:15" s="14" customFormat="1" ht="19.5" customHeight="1">
      <c r="A15" s="12"/>
      <c r="B15" s="33" t="s">
        <v>66</v>
      </c>
      <c r="C15" s="243">
        <v>-162.887</v>
      </c>
      <c r="D15" s="32">
        <v>-162.79300000000001</v>
      </c>
      <c r="E15" s="36">
        <v>5.7742040505415204E-4</v>
      </c>
      <c r="F15" s="313">
        <v>-3.4107785127961088E-2</v>
      </c>
      <c r="G15" s="32">
        <v>-162.79300000000001</v>
      </c>
      <c r="H15" s="32">
        <v>-173.00399999999999</v>
      </c>
      <c r="I15" s="32">
        <v>-172.84800000000001</v>
      </c>
      <c r="J15" s="32">
        <v>-158.166</v>
      </c>
      <c r="K15" s="234">
        <v>-162.887</v>
      </c>
      <c r="L15" s="21">
        <v>162.887</v>
      </c>
      <c r="M15" s="21"/>
      <c r="N15" s="21">
        <v>0</v>
      </c>
      <c r="O15" s="32"/>
    </row>
    <row r="16" spans="1:15" s="14" customFormat="1" ht="19.5" customHeight="1">
      <c r="A16" s="12"/>
      <c r="B16" s="33" t="s">
        <v>67</v>
      </c>
      <c r="C16" s="243">
        <v>1.617</v>
      </c>
      <c r="D16" s="32">
        <v>6.7000000000000004E-2</v>
      </c>
      <c r="E16" s="36" t="s">
        <v>24</v>
      </c>
      <c r="F16" s="244" t="s">
        <v>24</v>
      </c>
      <c r="G16" s="32">
        <v>6.7000000000000004E-2</v>
      </c>
      <c r="H16" s="32">
        <v>6.0999999999999999E-2</v>
      </c>
      <c r="I16" s="32">
        <v>2.1000000000000001E-2</v>
      </c>
      <c r="J16" s="32">
        <v>1.7000000000000001E-2</v>
      </c>
      <c r="K16" s="234">
        <v>1.617</v>
      </c>
      <c r="L16" s="21">
        <v>-1.617</v>
      </c>
      <c r="M16" s="21">
        <v>0</v>
      </c>
      <c r="N16" s="21">
        <v>0</v>
      </c>
      <c r="O16" s="32"/>
    </row>
    <row r="17" spans="1:15" s="14" customFormat="1" ht="19.5" customHeight="1">
      <c r="A17" s="12"/>
      <c r="B17" s="33" t="s">
        <v>68</v>
      </c>
      <c r="C17" s="243">
        <v>-28.18</v>
      </c>
      <c r="D17" s="32">
        <v>-25.452000000000002</v>
      </c>
      <c r="E17" s="36">
        <v>0.10718214678610716</v>
      </c>
      <c r="F17" s="244">
        <v>3.8855212221104558E-2</v>
      </c>
      <c r="G17" s="32">
        <v>-25.452000000000002</v>
      </c>
      <c r="H17" s="32">
        <v>-27.492000000000001</v>
      </c>
      <c r="I17" s="32">
        <v>-28.611000000000001</v>
      </c>
      <c r="J17" s="32">
        <v>-39.380000000000003</v>
      </c>
      <c r="K17" s="234">
        <v>-28.18</v>
      </c>
      <c r="L17" s="21">
        <v>28.18</v>
      </c>
      <c r="M17" s="21">
        <v>0</v>
      </c>
      <c r="N17" s="21">
        <v>0</v>
      </c>
      <c r="O17" s="32"/>
    </row>
    <row r="18" spans="1:15" s="24" customFormat="1" ht="19.5" customHeight="1">
      <c r="A18" s="22"/>
      <c r="B18" s="20" t="s">
        <v>69</v>
      </c>
      <c r="C18" s="245">
        <v>-373.73599999999999</v>
      </c>
      <c r="D18" s="27">
        <v>-361.255</v>
      </c>
      <c r="E18" s="39">
        <v>3.4549002781968374E-2</v>
      </c>
      <c r="F18" s="246">
        <v>-1.1142912381111947E-2</v>
      </c>
      <c r="G18" s="27">
        <v>-361.255</v>
      </c>
      <c r="H18" s="27">
        <v>-379.43299999999999</v>
      </c>
      <c r="I18" s="27">
        <v>-383.108</v>
      </c>
      <c r="J18" s="27">
        <v>-371.416</v>
      </c>
      <c r="K18" s="250">
        <v>-373.73599999999999</v>
      </c>
      <c r="L18" s="23">
        <v>373.73599999999999</v>
      </c>
      <c r="M18" s="23">
        <v>0</v>
      </c>
      <c r="N18" s="23">
        <v>0</v>
      </c>
      <c r="O18" s="27"/>
    </row>
    <row r="19" spans="1:15" s="24" customFormat="1" ht="19.5" customHeight="1">
      <c r="A19" s="22"/>
      <c r="B19" s="20" t="s">
        <v>70</v>
      </c>
      <c r="C19" s="245">
        <v>696.25300000000004</v>
      </c>
      <c r="D19" s="27">
        <v>580.375</v>
      </c>
      <c r="E19" s="39">
        <v>0.19966056429032952</v>
      </c>
      <c r="F19" s="246">
        <v>0.16800049010478313</v>
      </c>
      <c r="G19" s="27">
        <v>580.375</v>
      </c>
      <c r="H19" s="27">
        <v>789.63</v>
      </c>
      <c r="I19" s="27">
        <v>673.69100000000003</v>
      </c>
      <c r="J19" s="27">
        <v>626.87599999999998</v>
      </c>
      <c r="K19" s="250">
        <v>696.25300000000004</v>
      </c>
      <c r="L19" s="23">
        <v>-696.25300000000004</v>
      </c>
      <c r="M19" s="23">
        <v>0</v>
      </c>
      <c r="N19" s="23">
        <v>0</v>
      </c>
      <c r="O19" s="27"/>
    </row>
    <row r="20" spans="1:15" s="14" customFormat="1" ht="19.5" customHeight="1">
      <c r="A20" s="12"/>
      <c r="B20" s="56" t="s">
        <v>71</v>
      </c>
      <c r="C20" s="243">
        <v>-185.20699999999999</v>
      </c>
      <c r="D20" s="32">
        <v>-138.84299999999999</v>
      </c>
      <c r="E20" s="36">
        <v>0.33393113084563142</v>
      </c>
      <c r="F20" s="244">
        <v>0.2671330655279105</v>
      </c>
      <c r="G20" s="32">
        <v>-138.84299999999999</v>
      </c>
      <c r="H20" s="32">
        <v>-187.27699999999999</v>
      </c>
      <c r="I20" s="32">
        <v>-151.29900000000001</v>
      </c>
      <c r="J20" s="32">
        <v>-315.529</v>
      </c>
      <c r="K20" s="234">
        <v>-185.20699999999999</v>
      </c>
      <c r="L20" s="21">
        <v>185.20699999999999</v>
      </c>
      <c r="M20" s="21">
        <v>0</v>
      </c>
      <c r="N20" s="21">
        <v>0</v>
      </c>
      <c r="O20" s="32"/>
    </row>
    <row r="21" spans="1:15" s="24" customFormat="1" ht="19.5" customHeight="1">
      <c r="A21" s="22"/>
      <c r="B21" s="20" t="s">
        <v>72</v>
      </c>
      <c r="C21" s="245">
        <v>511.04599999999999</v>
      </c>
      <c r="D21" s="27">
        <v>441.53199999999998</v>
      </c>
      <c r="E21" s="39">
        <v>0.15743819247529056</v>
      </c>
      <c r="F21" s="246">
        <v>0.1367765432491439</v>
      </c>
      <c r="G21" s="27">
        <v>441.53199999999998</v>
      </c>
      <c r="H21" s="27">
        <v>602.35299999999995</v>
      </c>
      <c r="I21" s="27">
        <v>522.39200000000005</v>
      </c>
      <c r="J21" s="27">
        <v>311.34699999999998</v>
      </c>
      <c r="K21" s="250">
        <v>511.04599999999999</v>
      </c>
      <c r="L21" s="23">
        <v>-511.04599999999999</v>
      </c>
      <c r="M21" s="23">
        <v>0</v>
      </c>
      <c r="N21" s="23">
        <v>0</v>
      </c>
      <c r="O21" s="27"/>
    </row>
    <row r="22" spans="1:15" s="14" customFormat="1" ht="19.5" customHeight="1">
      <c r="A22" s="12"/>
      <c r="B22" s="33" t="s">
        <v>180</v>
      </c>
      <c r="C22" s="243">
        <v>-128.66200000000001</v>
      </c>
      <c r="D22" s="32">
        <v>-74.363</v>
      </c>
      <c r="E22" s="36">
        <v>0.73018840014523367</v>
      </c>
      <c r="F22" s="244">
        <v>0.71334064169563338</v>
      </c>
      <c r="G22" s="32">
        <v>-74.363</v>
      </c>
      <c r="H22" s="32">
        <v>-28.940999999999999</v>
      </c>
      <c r="I22" s="32">
        <v>-14.605</v>
      </c>
      <c r="J22" s="32">
        <v>-26.773</v>
      </c>
      <c r="K22" s="234">
        <v>-128.66200000000001</v>
      </c>
      <c r="L22" s="21">
        <v>128.66200000000001</v>
      </c>
      <c r="M22" s="21">
        <v>0</v>
      </c>
      <c r="N22" s="21">
        <v>0</v>
      </c>
      <c r="O22" s="32"/>
    </row>
    <row r="23" spans="1:15" s="14" customFormat="1" ht="19.5" customHeight="1">
      <c r="A23" s="12"/>
      <c r="B23" s="35" t="s">
        <v>181</v>
      </c>
      <c r="C23" s="243">
        <v>-125.93600000000001</v>
      </c>
      <c r="D23" s="32">
        <v>-86.277000000000001</v>
      </c>
      <c r="E23" s="36">
        <v>0.45967059587143733</v>
      </c>
      <c r="F23" s="244">
        <v>0.44658701719919081</v>
      </c>
      <c r="G23" s="32">
        <v>-86.277000000000001</v>
      </c>
      <c r="H23" s="32">
        <v>-22.125</v>
      </c>
      <c r="I23" s="32">
        <v>-13.669</v>
      </c>
      <c r="J23" s="32">
        <v>-10.933999999999999</v>
      </c>
      <c r="K23" s="234">
        <v>-125.93600000000001</v>
      </c>
      <c r="L23" s="21">
        <v>125.93600000000001</v>
      </c>
      <c r="M23" s="21">
        <v>0</v>
      </c>
      <c r="N23" s="21">
        <v>0</v>
      </c>
      <c r="O23" s="32"/>
    </row>
    <row r="24" spans="1:15" s="14" customFormat="1" ht="19.5" customHeight="1">
      <c r="A24" s="12"/>
      <c r="B24" s="33" t="s">
        <v>74</v>
      </c>
      <c r="C24" s="243">
        <v>-1.8049999999999999</v>
      </c>
      <c r="D24" s="32">
        <v>-1.71</v>
      </c>
      <c r="E24" s="36">
        <v>5.555555555555558E-2</v>
      </c>
      <c r="F24" s="244">
        <v>5.8141053803434539E-2</v>
      </c>
      <c r="G24" s="32">
        <v>-1.71</v>
      </c>
      <c r="H24" s="32">
        <v>-4.1040000000000001</v>
      </c>
      <c r="I24" s="32">
        <v>-4.1159999999999997</v>
      </c>
      <c r="J24" s="32">
        <v>-3.73</v>
      </c>
      <c r="K24" s="234">
        <v>-1.8049999999999999</v>
      </c>
      <c r="L24" s="21">
        <v>1.8049999999999999</v>
      </c>
      <c r="M24" s="21">
        <v>0</v>
      </c>
      <c r="N24" s="21">
        <v>0</v>
      </c>
      <c r="O24" s="32"/>
    </row>
    <row r="25" spans="1:15" s="24" customFormat="1" ht="19.5" customHeight="1">
      <c r="A25" s="12"/>
      <c r="B25" s="33" t="s">
        <v>75</v>
      </c>
      <c r="C25" s="243">
        <v>3.4729999999999999</v>
      </c>
      <c r="D25" s="32">
        <v>7.0970000000000004</v>
      </c>
      <c r="E25" s="36">
        <v>-0.5106382978723405</v>
      </c>
      <c r="F25" s="244">
        <v>-0.51845327283848641</v>
      </c>
      <c r="G25" s="32">
        <v>7.0970000000000004</v>
      </c>
      <c r="H25" s="32">
        <v>0.311</v>
      </c>
      <c r="I25" s="32">
        <v>-0.38900000000000001</v>
      </c>
      <c r="J25" s="32">
        <v>-15.721</v>
      </c>
      <c r="K25" s="234">
        <v>3.4729999999999999</v>
      </c>
      <c r="L25" s="21">
        <v>-3.4729999999999999</v>
      </c>
      <c r="M25" s="21">
        <v>0</v>
      </c>
      <c r="N25" s="21">
        <v>0</v>
      </c>
      <c r="O25" s="27"/>
    </row>
    <row r="26" spans="1:15" s="26" customFormat="1" ht="19.5" customHeight="1">
      <c r="A26" s="25"/>
      <c r="B26" s="20" t="s">
        <v>76</v>
      </c>
      <c r="C26" s="245">
        <v>384.05200000000002</v>
      </c>
      <c r="D26" s="27">
        <v>372.55599999999998</v>
      </c>
      <c r="E26" s="39">
        <v>3.0857106045802718E-2</v>
      </c>
      <c r="F26" s="246">
        <v>1.0571397500987212E-2</v>
      </c>
      <c r="G26" s="27">
        <v>372.55599999999998</v>
      </c>
      <c r="H26" s="27">
        <v>569.61900000000003</v>
      </c>
      <c r="I26" s="27">
        <v>503.28199999999998</v>
      </c>
      <c r="J26" s="27">
        <v>265.12299999999999</v>
      </c>
      <c r="K26" s="250">
        <v>384.05200000000002</v>
      </c>
      <c r="L26" s="23">
        <v>-384.05200000000002</v>
      </c>
      <c r="M26" s="23">
        <v>0</v>
      </c>
      <c r="N26" s="23">
        <v>0</v>
      </c>
      <c r="O26" s="27"/>
    </row>
    <row r="27" spans="1:15" ht="19.5" customHeight="1">
      <c r="A27" s="25"/>
      <c r="B27" s="20" t="s">
        <v>170</v>
      </c>
      <c r="C27" s="247">
        <v>335.78699999999998</v>
      </c>
      <c r="D27" s="248">
        <v>315.56799999999998</v>
      </c>
      <c r="E27" s="314">
        <v>6.407176900065914E-2</v>
      </c>
      <c r="F27" s="249">
        <v>5.5040483736485797E-2</v>
      </c>
      <c r="G27" s="27">
        <v>315.56799999999998</v>
      </c>
      <c r="H27" s="27">
        <v>458.988</v>
      </c>
      <c r="I27" s="27">
        <v>437.06599999999997</v>
      </c>
      <c r="J27" s="27">
        <v>198.28100000000001</v>
      </c>
      <c r="K27" s="251">
        <v>335.78699999999998</v>
      </c>
      <c r="L27" s="23">
        <v>-335.78699999999998</v>
      </c>
      <c r="M27" s="23">
        <v>0</v>
      </c>
      <c r="N27" s="23">
        <v>0</v>
      </c>
      <c r="O27" s="58"/>
    </row>
    <row r="28" spans="1:15" ht="6.75" customHeight="1">
      <c r="A28" s="22"/>
      <c r="B28" s="20"/>
      <c r="C28" s="27"/>
      <c r="D28" s="27"/>
      <c r="E28" s="39"/>
      <c r="F28" s="28"/>
      <c r="G28" s="27"/>
      <c r="H28" s="27"/>
      <c r="I28" s="27"/>
      <c r="J28" s="27"/>
      <c r="K28" s="32"/>
      <c r="L28" s="21"/>
      <c r="M28" s="21"/>
      <c r="N28" s="21"/>
      <c r="O28" s="58"/>
    </row>
    <row r="29" spans="1:15" ht="19.5" customHeight="1">
      <c r="A29" s="7"/>
      <c r="B29" s="57"/>
      <c r="C29" s="58"/>
      <c r="D29" s="58"/>
      <c r="E29" s="28"/>
      <c r="G29" s="58"/>
      <c r="H29" s="58"/>
      <c r="I29" s="58"/>
      <c r="J29" s="58"/>
      <c r="K29" s="27"/>
      <c r="L29" s="23"/>
      <c r="M29" s="23"/>
      <c r="N29" s="23"/>
      <c r="O29" s="77"/>
    </row>
    <row r="30" spans="1:15" ht="19.5" customHeight="1">
      <c r="A30" s="305" t="s">
        <v>90</v>
      </c>
      <c r="B30" s="309"/>
      <c r="C30" s="58"/>
      <c r="D30" s="58"/>
      <c r="E30" s="28"/>
      <c r="F30" s="76"/>
      <c r="G30" s="58"/>
      <c r="H30" s="58"/>
      <c r="I30" s="58"/>
      <c r="J30" s="58"/>
      <c r="K30" s="32"/>
      <c r="L30" s="21"/>
      <c r="M30" s="21"/>
      <c r="N30" s="21"/>
      <c r="O30" s="49"/>
    </row>
    <row r="31" spans="1:15" ht="19.5" customHeight="1">
      <c r="A31" s="42"/>
      <c r="B31" s="20" t="s">
        <v>84</v>
      </c>
      <c r="C31" s="77">
        <v>0.34928957213578832</v>
      </c>
      <c r="D31" s="77">
        <v>0.38364856684685067</v>
      </c>
      <c r="E31" s="78">
        <v>-3.4358994711062349</v>
      </c>
      <c r="F31" s="79"/>
      <c r="G31" s="77">
        <v>0.38364856684685067</v>
      </c>
      <c r="H31" s="77">
        <v>0.32456163611370814</v>
      </c>
      <c r="I31" s="77">
        <v>0.36251737558419339</v>
      </c>
      <c r="J31" s="77">
        <v>0.37205146390034177</v>
      </c>
      <c r="K31" s="77">
        <v>0.34928957213578832</v>
      </c>
      <c r="L31" s="376">
        <v>0.34928957213578832</v>
      </c>
      <c r="M31" s="376" t="e">
        <v>#DIV/0!</v>
      </c>
      <c r="N31" s="376" t="e">
        <v>#DIV/0!</v>
      </c>
      <c r="O31" s="52"/>
    </row>
    <row r="32" spans="1:15" ht="19.5" customHeight="1">
      <c r="A32" s="42"/>
      <c r="B32" s="20" t="s">
        <v>85</v>
      </c>
      <c r="C32" s="49">
        <v>121.99260706305394</v>
      </c>
      <c r="D32" s="49">
        <v>96.253790054076589</v>
      </c>
      <c r="E32" s="59">
        <v>25.73881700897735</v>
      </c>
      <c r="F32" s="80"/>
      <c r="G32" s="49">
        <v>96.253790054076589</v>
      </c>
      <c r="H32" s="49">
        <v>127.74008704837206</v>
      </c>
      <c r="I32" s="49">
        <v>101.61967331594565</v>
      </c>
      <c r="J32" s="49">
        <v>210.09300222057215</v>
      </c>
      <c r="K32" s="49">
        <v>121.99260706305394</v>
      </c>
      <c r="L32" s="50">
        <v>-242.20074740691857</v>
      </c>
      <c r="M32" s="50">
        <v>0</v>
      </c>
      <c r="N32" s="50">
        <v>0</v>
      </c>
      <c r="O32" s="27"/>
    </row>
    <row r="33" spans="1:16" ht="19.5" customHeight="1">
      <c r="A33" s="305" t="s">
        <v>91</v>
      </c>
      <c r="B33" s="309"/>
      <c r="C33" s="51"/>
      <c r="D33" s="51"/>
      <c r="E33" s="51"/>
      <c r="F33" s="81"/>
      <c r="G33" s="52"/>
      <c r="H33" s="52"/>
      <c r="I33" s="52"/>
      <c r="J33" s="52"/>
      <c r="K33" s="32"/>
      <c r="L33" s="21"/>
      <c r="M33" s="21"/>
      <c r="N33" s="21"/>
      <c r="O33" s="27"/>
    </row>
    <row r="34" spans="1:16" ht="19.5" customHeight="1">
      <c r="A34" s="53"/>
      <c r="B34" s="20" t="s">
        <v>253</v>
      </c>
      <c r="C34" s="27">
        <v>60457.574999999997</v>
      </c>
      <c r="D34" s="27">
        <v>57720.658000000003</v>
      </c>
      <c r="E34" s="39">
        <v>4.7416593899535897E-2</v>
      </c>
      <c r="F34" s="81"/>
      <c r="G34" s="27">
        <v>57720.658000000003</v>
      </c>
      <c r="H34" s="27">
        <v>58918.756000000001</v>
      </c>
      <c r="I34" s="27">
        <v>59540.658000000003</v>
      </c>
      <c r="J34" s="27">
        <v>59935.258000000002</v>
      </c>
      <c r="K34" s="27">
        <v>60457.574999999997</v>
      </c>
      <c r="L34" s="23">
        <v>0</v>
      </c>
      <c r="M34" s="23">
        <v>0</v>
      </c>
      <c r="N34" s="23">
        <v>0</v>
      </c>
      <c r="O34" s="27"/>
    </row>
    <row r="35" spans="1:16" ht="19.5" customHeight="1">
      <c r="A35" s="53"/>
      <c r="B35" s="34" t="s">
        <v>254</v>
      </c>
      <c r="C35" s="27">
        <v>60928.646999999997</v>
      </c>
      <c r="D35" s="27">
        <v>57874.319000000003</v>
      </c>
      <c r="E35" s="39">
        <v>5.2775186866561574E-2</v>
      </c>
      <c r="F35" s="81"/>
      <c r="G35" s="27">
        <v>57874.319000000003</v>
      </c>
      <c r="H35" s="27">
        <v>56523.959000000003</v>
      </c>
      <c r="I35" s="27">
        <v>57522.315999999999</v>
      </c>
      <c r="J35" s="27">
        <v>59175.366999999998</v>
      </c>
      <c r="K35" s="27">
        <v>60928.646999999997</v>
      </c>
      <c r="L35" s="23">
        <v>0</v>
      </c>
      <c r="M35" s="23">
        <v>0</v>
      </c>
      <c r="N35" s="23">
        <v>0</v>
      </c>
      <c r="O35" s="27"/>
    </row>
    <row r="36" spans="1:16" ht="19.5" customHeight="1">
      <c r="A36" s="42"/>
      <c r="B36" s="20" t="s">
        <v>158</v>
      </c>
      <c r="C36" s="27">
        <v>91097.600999999995</v>
      </c>
      <c r="D36" s="27">
        <v>92452.363500000007</v>
      </c>
      <c r="E36" s="39">
        <v>-1.4653627540847092E-2</v>
      </c>
      <c r="F36" s="82"/>
      <c r="G36" s="27">
        <v>92452.363500000007</v>
      </c>
      <c r="H36" s="27">
        <v>94277.342499999999</v>
      </c>
      <c r="I36" s="27">
        <v>93420.764999999999</v>
      </c>
      <c r="J36" s="27">
        <v>91403.271999999997</v>
      </c>
      <c r="K36" s="27">
        <v>91097.600999999995</v>
      </c>
      <c r="L36" s="23">
        <v>0</v>
      </c>
      <c r="M36" s="23">
        <v>0</v>
      </c>
      <c r="N36" s="23">
        <v>0</v>
      </c>
      <c r="O36" s="27"/>
    </row>
    <row r="37" spans="1:16" ht="19.5" customHeight="1">
      <c r="A37" s="305" t="s">
        <v>7</v>
      </c>
      <c r="B37" s="309"/>
      <c r="C37" s="27"/>
      <c r="D37" s="27"/>
      <c r="E37" s="60"/>
      <c r="F37" s="81"/>
      <c r="G37" s="27"/>
      <c r="H37" s="27"/>
      <c r="I37" s="27"/>
      <c r="J37" s="27"/>
      <c r="K37" s="27"/>
      <c r="L37" s="23"/>
      <c r="M37" s="23"/>
      <c r="N37" s="23"/>
      <c r="O37" s="27"/>
    </row>
    <row r="38" spans="1:16" ht="19.5" customHeight="1">
      <c r="A38" s="7"/>
      <c r="B38" s="34" t="s">
        <v>88</v>
      </c>
      <c r="C38" s="27">
        <v>24177.115000000002</v>
      </c>
      <c r="D38" s="27">
        <v>24148.911</v>
      </c>
      <c r="E38" s="39">
        <v>1.167920160043634E-3</v>
      </c>
      <c r="F38" s="79"/>
      <c r="G38" s="27">
        <v>24148.911</v>
      </c>
      <c r="H38" s="27">
        <v>24235.662</v>
      </c>
      <c r="I38" s="27">
        <v>24459.8</v>
      </c>
      <c r="J38" s="27">
        <v>24271.03</v>
      </c>
      <c r="K38" s="27">
        <v>24177.115000000002</v>
      </c>
      <c r="L38" s="23">
        <v>0</v>
      </c>
      <c r="M38" s="23">
        <v>0</v>
      </c>
      <c r="N38" s="23">
        <v>0</v>
      </c>
    </row>
    <row r="39" spans="1:16" ht="19.5" customHeight="1" outlineLevel="1">
      <c r="A39" s="7"/>
      <c r="B39" s="34" t="s">
        <v>247</v>
      </c>
      <c r="C39" s="77">
        <v>0.11454887320229379</v>
      </c>
      <c r="D39" s="77">
        <v>0.10496339557472312</v>
      </c>
      <c r="E39" s="373">
        <v>0.9585477627570671</v>
      </c>
      <c r="F39" s="341"/>
      <c r="G39" s="77">
        <v>0.10496339557472312</v>
      </c>
      <c r="H39" s="77">
        <v>0.15383713013790234</v>
      </c>
      <c r="I39" s="77">
        <v>0.14590034977375332</v>
      </c>
      <c r="J39" s="77">
        <v>6.6819511462876957E-2</v>
      </c>
      <c r="K39" s="77">
        <v>0.11454887320229379</v>
      </c>
      <c r="L39" s="376">
        <v>0</v>
      </c>
      <c r="M39" s="376">
        <v>0</v>
      </c>
      <c r="N39" s="376">
        <v>0</v>
      </c>
      <c r="O39" s="340"/>
      <c r="P39" s="340"/>
    </row>
    <row r="40" spans="1:16">
      <c r="B40" s="556" t="s">
        <v>313</v>
      </c>
      <c r="C40" s="556"/>
      <c r="D40" s="556"/>
      <c r="E40" s="556"/>
      <c r="F40" s="556"/>
      <c r="G40" s="556"/>
      <c r="H40" s="556"/>
      <c r="I40" s="556"/>
      <c r="J40" s="556"/>
      <c r="K40" s="556"/>
      <c r="L40" s="556"/>
      <c r="M40" s="556"/>
    </row>
    <row r="41" spans="1:16">
      <c r="C41" s="27"/>
      <c r="D41" s="27"/>
      <c r="H41" s="27"/>
      <c r="I41" s="27"/>
      <c r="J41" s="27"/>
      <c r="K41" s="27"/>
      <c r="L41" s="23"/>
      <c r="M41" s="23"/>
      <c r="N41" s="23"/>
    </row>
    <row r="42" spans="1:16">
      <c r="C42" s="27"/>
      <c r="D42" s="27"/>
      <c r="H42" s="27"/>
      <c r="I42" s="27"/>
      <c r="J42" s="27"/>
      <c r="K42" s="27"/>
      <c r="L42" s="23"/>
      <c r="M42" s="23"/>
      <c r="N42" s="23"/>
    </row>
    <row r="43" spans="1:16">
      <c r="C43" s="27"/>
      <c r="D43" s="27"/>
      <c r="H43" s="27"/>
      <c r="I43" s="27"/>
      <c r="J43" s="27"/>
      <c r="K43" s="27"/>
      <c r="L43" s="23"/>
      <c r="M43" s="23"/>
      <c r="N43" s="23"/>
    </row>
    <row r="45" spans="1:16">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zoomScale="70" zoomScaleNormal="70" zoomScaleSheetLayoutView="70" workbookViewId="0"/>
  </sheetViews>
  <sheetFormatPr defaultRowHeight="12.75"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3" style="9" customWidth="1" collapsed="1"/>
    <col min="16" max="16384" width="9.140625" style="9"/>
  </cols>
  <sheetData>
    <row r="1" spans="1:15" ht="15" customHeight="1">
      <c r="A1" s="7"/>
      <c r="B1" s="8"/>
      <c r="C1" s="7"/>
      <c r="D1" s="7"/>
      <c r="E1" s="28"/>
      <c r="F1" s="28"/>
      <c r="G1" s="7"/>
      <c r="H1" s="7"/>
      <c r="I1" s="7"/>
      <c r="J1" s="7"/>
      <c r="K1" s="7"/>
      <c r="L1" s="381"/>
      <c r="M1" s="381"/>
      <c r="N1" s="381"/>
      <c r="O1" s="7"/>
    </row>
    <row r="2" spans="1:15" ht="30.75" customHeight="1">
      <c r="A2" s="549" t="s">
        <v>200</v>
      </c>
      <c r="B2" s="549"/>
      <c r="C2" s="549"/>
      <c r="D2" s="549"/>
      <c r="E2" s="549"/>
      <c r="F2" s="549"/>
      <c r="G2" s="549"/>
      <c r="H2" s="549"/>
      <c r="I2" s="549"/>
      <c r="J2" s="549"/>
      <c r="K2" s="549"/>
      <c r="L2" s="549"/>
      <c r="M2" s="549"/>
      <c r="N2" s="549"/>
      <c r="O2" s="7"/>
    </row>
    <row r="3" spans="1:15" ht="25.5" customHeight="1">
      <c r="A3" s="7"/>
      <c r="B3" s="7"/>
      <c r="C3" s="7"/>
      <c r="D3" s="7"/>
      <c r="E3" s="28"/>
      <c r="F3" s="28"/>
      <c r="G3" s="7"/>
      <c r="H3" s="7"/>
      <c r="I3" s="7"/>
      <c r="J3" s="7"/>
      <c r="K3" s="7"/>
      <c r="L3" s="381"/>
      <c r="M3" s="381"/>
      <c r="N3" s="381"/>
      <c r="O3" s="7"/>
    </row>
    <row r="4" spans="1:15" ht="12.75" customHeight="1">
      <c r="A4" s="7"/>
      <c r="B4" s="222" t="s">
        <v>8</v>
      </c>
      <c r="C4" s="7"/>
      <c r="D4" s="7"/>
      <c r="E4" s="28"/>
      <c r="F4" s="28"/>
      <c r="G4" s="7"/>
      <c r="H4" s="7"/>
      <c r="I4" s="7"/>
      <c r="J4" s="7"/>
      <c r="K4" s="7"/>
      <c r="L4" s="381"/>
      <c r="M4" s="381"/>
      <c r="N4" s="381"/>
      <c r="O4" s="7"/>
    </row>
    <row r="5" spans="1:15"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c r="O5" s="69"/>
    </row>
    <row r="6" spans="1:15"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c r="O6" s="69"/>
    </row>
    <row r="7" spans="1:15" s="14" customFormat="1" ht="6" customHeight="1">
      <c r="A7" s="319"/>
      <c r="B7" s="320"/>
      <c r="C7" s="321"/>
      <c r="D7" s="322"/>
      <c r="E7" s="327"/>
      <c r="F7" s="323"/>
      <c r="G7" s="324"/>
      <c r="H7" s="324"/>
      <c r="I7" s="324"/>
      <c r="J7" s="324"/>
      <c r="K7" s="325"/>
      <c r="L7" s="375"/>
      <c r="M7" s="375"/>
      <c r="N7" s="375"/>
      <c r="O7" s="71"/>
    </row>
    <row r="8" spans="1:15" s="14" customFormat="1" ht="19.5" customHeight="1">
      <c r="A8" s="12"/>
      <c r="B8" s="33" t="s">
        <v>59</v>
      </c>
      <c r="C8" s="243">
        <v>218.261</v>
      </c>
      <c r="D8" s="32">
        <v>218.53399999999999</v>
      </c>
      <c r="E8" s="36">
        <v>-1.2492335288787348E-3</v>
      </c>
      <c r="F8" s="244">
        <v>0.20608275954695346</v>
      </c>
      <c r="G8" s="32">
        <v>218.53399999999999</v>
      </c>
      <c r="H8" s="32">
        <v>245.52500000000001</v>
      </c>
      <c r="I8" s="32">
        <v>267.64</v>
      </c>
      <c r="J8" s="32">
        <v>249.59100000000001</v>
      </c>
      <c r="K8" s="234">
        <v>218.261</v>
      </c>
      <c r="L8" s="21">
        <v>-218.261</v>
      </c>
      <c r="M8" s="21">
        <v>0</v>
      </c>
      <c r="N8" s="21">
        <v>0</v>
      </c>
      <c r="O8" s="72"/>
    </row>
    <row r="9" spans="1:15" s="14" customFormat="1" ht="19.5" customHeight="1">
      <c r="A9" s="12"/>
      <c r="B9" s="33" t="s">
        <v>60</v>
      </c>
      <c r="C9" s="243">
        <v>3.3719999999999999</v>
      </c>
      <c r="D9" s="32">
        <v>2.3010000000000002</v>
      </c>
      <c r="E9" s="36">
        <v>0.46544980443285522</v>
      </c>
      <c r="F9" s="244">
        <v>0.47860312104883407</v>
      </c>
      <c r="G9" s="32">
        <v>2.3010000000000002</v>
      </c>
      <c r="H9" s="32">
        <v>2.028</v>
      </c>
      <c r="I9" s="32">
        <v>3.157</v>
      </c>
      <c r="J9" s="32">
        <v>3.8540000000000001</v>
      </c>
      <c r="K9" s="234">
        <v>3.3719999999999999</v>
      </c>
      <c r="L9" s="21">
        <v>-3.3719999999999999</v>
      </c>
      <c r="M9" s="21">
        <v>0</v>
      </c>
      <c r="N9" s="21">
        <v>0</v>
      </c>
      <c r="O9" s="72"/>
    </row>
    <row r="10" spans="1:15" s="14" customFormat="1" ht="19.5" customHeight="1">
      <c r="A10" s="12"/>
      <c r="B10" s="33" t="s">
        <v>61</v>
      </c>
      <c r="C10" s="243">
        <v>72.587000000000003</v>
      </c>
      <c r="D10" s="32">
        <v>71.013000000000005</v>
      </c>
      <c r="E10" s="36">
        <v>2.2164955712334233E-2</v>
      </c>
      <c r="F10" s="244">
        <v>0.23614402162821438</v>
      </c>
      <c r="G10" s="32">
        <v>71.013000000000005</v>
      </c>
      <c r="H10" s="32">
        <v>87.13</v>
      </c>
      <c r="I10" s="32">
        <v>71.024000000000001</v>
      </c>
      <c r="J10" s="32">
        <v>64.049000000000007</v>
      </c>
      <c r="K10" s="234">
        <v>72.587000000000003</v>
      </c>
      <c r="L10" s="21">
        <v>-72.587000000000003</v>
      </c>
      <c r="M10" s="21">
        <v>0</v>
      </c>
      <c r="N10" s="21">
        <v>0</v>
      </c>
      <c r="O10" s="72"/>
    </row>
    <row r="11" spans="1:15" s="14" customFormat="1" ht="19.5" customHeight="1">
      <c r="A11" s="12"/>
      <c r="B11" s="33" t="s">
        <v>62</v>
      </c>
      <c r="C11" s="243">
        <v>2.2170000000000001</v>
      </c>
      <c r="D11" s="32">
        <v>4.3979999999999997</v>
      </c>
      <c r="E11" s="36">
        <v>-0.49590723055934516</v>
      </c>
      <c r="F11" s="244">
        <v>-0.4338050582869093</v>
      </c>
      <c r="G11" s="32">
        <v>4.3979999999999997</v>
      </c>
      <c r="H11" s="32">
        <v>50.738</v>
      </c>
      <c r="I11" s="32">
        <v>1.665</v>
      </c>
      <c r="J11" s="32">
        <v>-17.625</v>
      </c>
      <c r="K11" s="234">
        <v>2.2170000000000001</v>
      </c>
      <c r="L11" s="21">
        <v>-2.2170000000000001</v>
      </c>
      <c r="M11" s="21">
        <v>0</v>
      </c>
      <c r="N11" s="21">
        <v>0</v>
      </c>
      <c r="O11" s="72"/>
    </row>
    <row r="12" spans="1:15" s="14" customFormat="1" ht="19.5" customHeight="1">
      <c r="A12" s="12"/>
      <c r="B12" s="33" t="s">
        <v>63</v>
      </c>
      <c r="C12" s="243">
        <v>1.3149999999999999</v>
      </c>
      <c r="D12" s="32">
        <v>1.139</v>
      </c>
      <c r="E12" s="36">
        <v>0.15452151009657578</v>
      </c>
      <c r="F12" s="244">
        <v>0.39889705318932606</v>
      </c>
      <c r="G12" s="32">
        <v>1.139</v>
      </c>
      <c r="H12" s="32">
        <v>1.341</v>
      </c>
      <c r="I12" s="32">
        <v>3.286</v>
      </c>
      <c r="J12" s="32">
        <v>3.7930000000000001</v>
      </c>
      <c r="K12" s="234">
        <v>1.3149999999999999</v>
      </c>
      <c r="L12" s="21">
        <v>-1.3149999999999999</v>
      </c>
      <c r="M12" s="21">
        <v>0</v>
      </c>
      <c r="N12" s="21">
        <v>0</v>
      </c>
      <c r="O12" s="72"/>
    </row>
    <row r="13" spans="1:15" s="24" customFormat="1" ht="19.5" customHeight="1">
      <c r="A13" s="22"/>
      <c r="B13" s="34" t="s">
        <v>64</v>
      </c>
      <c r="C13" s="245">
        <v>297.75200000000001</v>
      </c>
      <c r="D13" s="27">
        <v>297.38499999999999</v>
      </c>
      <c r="E13" s="39">
        <v>1.234090488760442E-3</v>
      </c>
      <c r="F13" s="246">
        <v>0.2065838232560816</v>
      </c>
      <c r="G13" s="27">
        <v>297.38499999999999</v>
      </c>
      <c r="H13" s="27">
        <v>386.762</v>
      </c>
      <c r="I13" s="27">
        <v>346.77199999999999</v>
      </c>
      <c r="J13" s="27">
        <v>303.66199999999998</v>
      </c>
      <c r="K13" s="250">
        <v>297.75200000000001</v>
      </c>
      <c r="L13" s="23">
        <v>-297.75200000000001</v>
      </c>
      <c r="M13" s="23">
        <v>0</v>
      </c>
      <c r="N13" s="23">
        <v>0</v>
      </c>
      <c r="O13" s="13"/>
    </row>
    <row r="14" spans="1:15" s="14" customFormat="1" ht="19.5" customHeight="1">
      <c r="A14" s="12"/>
      <c r="B14" s="33" t="s">
        <v>65</v>
      </c>
      <c r="C14" s="243">
        <v>-63.435000000000002</v>
      </c>
      <c r="D14" s="32">
        <v>-71.744</v>
      </c>
      <c r="E14" s="36">
        <v>-0.11581456289027647</v>
      </c>
      <c r="F14" s="244">
        <v>6.7471268371626786E-2</v>
      </c>
      <c r="G14" s="32">
        <v>-71.744</v>
      </c>
      <c r="H14" s="32">
        <v>-74.838999999999999</v>
      </c>
      <c r="I14" s="32">
        <v>-68.192999999999998</v>
      </c>
      <c r="J14" s="32">
        <v>-72.037000000000006</v>
      </c>
      <c r="K14" s="234">
        <v>-63.435000000000002</v>
      </c>
      <c r="L14" s="21">
        <v>63.435000000000002</v>
      </c>
      <c r="M14" s="21">
        <v>0</v>
      </c>
      <c r="N14" s="21">
        <v>0</v>
      </c>
      <c r="O14" s="72"/>
    </row>
    <row r="15" spans="1:15" s="14" customFormat="1" ht="19.5" customHeight="1">
      <c r="A15" s="12"/>
      <c r="B15" s="33" t="s">
        <v>66</v>
      </c>
      <c r="C15" s="243">
        <v>-43.374000000000002</v>
      </c>
      <c r="D15" s="32">
        <v>-49.068999999999996</v>
      </c>
      <c r="E15" s="36">
        <v>-0.11606105687908852</v>
      </c>
      <c r="F15" s="313">
        <v>6.8244305134164573E-2</v>
      </c>
      <c r="G15" s="32">
        <v>-49.068999999999996</v>
      </c>
      <c r="H15" s="32">
        <v>-53.190999999999995</v>
      </c>
      <c r="I15" s="32">
        <v>-63.632999999999996</v>
      </c>
      <c r="J15" s="32">
        <v>-53.324000000000005</v>
      </c>
      <c r="K15" s="234">
        <v>-43.374000000000002</v>
      </c>
      <c r="L15" s="21">
        <v>43.374000000000002</v>
      </c>
      <c r="M15" s="21">
        <v>0</v>
      </c>
      <c r="N15" s="21">
        <v>0</v>
      </c>
      <c r="O15" s="72"/>
    </row>
    <row r="16" spans="1:15"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c r="O16" s="72"/>
    </row>
    <row r="17" spans="1:15" s="14" customFormat="1" ht="19.5" customHeight="1">
      <c r="A17" s="12"/>
      <c r="B17" s="33" t="s">
        <v>68</v>
      </c>
      <c r="C17" s="243">
        <v>-7.6470000000000002</v>
      </c>
      <c r="D17" s="32">
        <v>-8.9469999999999992</v>
      </c>
      <c r="E17" s="36">
        <v>-0.14530010059237719</v>
      </c>
      <c r="F17" s="244">
        <v>3.2670288078945744E-2</v>
      </c>
      <c r="G17" s="32">
        <v>-8.9469999999999992</v>
      </c>
      <c r="H17" s="32">
        <v>-9.0809999999999995</v>
      </c>
      <c r="I17" s="32">
        <v>-9.5280000000000005</v>
      </c>
      <c r="J17" s="32">
        <v>-9.3260000000000005</v>
      </c>
      <c r="K17" s="234">
        <v>-7.6470000000000002</v>
      </c>
      <c r="L17" s="21">
        <v>7.6470000000000002</v>
      </c>
      <c r="M17" s="21">
        <v>0</v>
      </c>
      <c r="N17" s="21">
        <v>0</v>
      </c>
      <c r="O17" s="72"/>
    </row>
    <row r="18" spans="1:15" s="24" customFormat="1" ht="19.5" customHeight="1">
      <c r="A18" s="22"/>
      <c r="B18" s="20" t="s">
        <v>69</v>
      </c>
      <c r="C18" s="245">
        <v>-114.456</v>
      </c>
      <c r="D18" s="27">
        <v>-129.76</v>
      </c>
      <c r="E18" s="39">
        <v>-0.1179408138101109</v>
      </c>
      <c r="F18" s="246">
        <v>6.5363690778866196E-2</v>
      </c>
      <c r="G18" s="27">
        <v>-129.76</v>
      </c>
      <c r="H18" s="27">
        <v>-137.11099999999999</v>
      </c>
      <c r="I18" s="27">
        <v>-141.35400000000001</v>
      </c>
      <c r="J18" s="27">
        <v>-134.68700000000001</v>
      </c>
      <c r="K18" s="250">
        <v>-114.456</v>
      </c>
      <c r="L18" s="23">
        <v>114.456</v>
      </c>
      <c r="M18" s="23">
        <v>0</v>
      </c>
      <c r="N18" s="23">
        <v>0</v>
      </c>
      <c r="O18" s="13"/>
    </row>
    <row r="19" spans="1:15" s="24" customFormat="1" ht="19.5" customHeight="1">
      <c r="A19" s="22"/>
      <c r="B19" s="20" t="s">
        <v>70</v>
      </c>
      <c r="C19" s="245">
        <v>183.29599999999999</v>
      </c>
      <c r="D19" s="27">
        <v>167.625</v>
      </c>
      <c r="E19" s="39">
        <v>9.3488441461595739E-2</v>
      </c>
      <c r="F19" s="246">
        <v>0.31595515750776365</v>
      </c>
      <c r="G19" s="27">
        <v>167.625</v>
      </c>
      <c r="H19" s="27">
        <v>249.65100000000001</v>
      </c>
      <c r="I19" s="27">
        <v>205.41800000000001</v>
      </c>
      <c r="J19" s="27">
        <v>168.97499999999999</v>
      </c>
      <c r="K19" s="250">
        <v>183.29599999999999</v>
      </c>
      <c r="L19" s="23">
        <v>-183.29599999999999</v>
      </c>
      <c r="M19" s="23">
        <v>0</v>
      </c>
      <c r="N19" s="23">
        <v>0</v>
      </c>
      <c r="O19" s="13"/>
    </row>
    <row r="20" spans="1:15" s="14" customFormat="1" ht="19.5" customHeight="1">
      <c r="A20" s="12"/>
      <c r="B20" s="56" t="s">
        <v>71</v>
      </c>
      <c r="C20" s="243">
        <v>-55.847000000000001</v>
      </c>
      <c r="D20" s="32">
        <v>-55.594999999999999</v>
      </c>
      <c r="E20" s="36">
        <v>4.5327817249753988E-3</v>
      </c>
      <c r="F20" s="244">
        <v>0.21859190825360247</v>
      </c>
      <c r="G20" s="32">
        <v>-55.594999999999999</v>
      </c>
      <c r="H20" s="32">
        <v>-63.360999999999997</v>
      </c>
      <c r="I20" s="32">
        <v>-64.983000000000004</v>
      </c>
      <c r="J20" s="32">
        <v>-105.095</v>
      </c>
      <c r="K20" s="234">
        <v>-55.847000000000001</v>
      </c>
      <c r="L20" s="21">
        <v>55.847000000000001</v>
      </c>
      <c r="M20" s="21">
        <v>0</v>
      </c>
      <c r="N20" s="21">
        <v>0</v>
      </c>
      <c r="O20" s="72"/>
    </row>
    <row r="21" spans="1:15" s="24" customFormat="1" ht="19.5" customHeight="1">
      <c r="A21" s="22"/>
      <c r="B21" s="20" t="s">
        <v>72</v>
      </c>
      <c r="C21" s="245">
        <v>127.449</v>
      </c>
      <c r="D21" s="27">
        <v>112.03</v>
      </c>
      <c r="E21" s="39">
        <v>0.13763277693474962</v>
      </c>
      <c r="F21" s="246">
        <v>0.3643243588019327</v>
      </c>
      <c r="G21" s="27">
        <v>112.03</v>
      </c>
      <c r="H21" s="27">
        <v>186.29</v>
      </c>
      <c r="I21" s="27">
        <v>140.435</v>
      </c>
      <c r="J21" s="27">
        <v>63.88</v>
      </c>
      <c r="K21" s="250">
        <v>127.449</v>
      </c>
      <c r="L21" s="23">
        <v>-127.449</v>
      </c>
      <c r="M21" s="23">
        <v>0</v>
      </c>
      <c r="N21" s="23">
        <v>0</v>
      </c>
      <c r="O21" s="13"/>
    </row>
    <row r="22" spans="1:15" s="14" customFormat="1" ht="19.5" customHeight="1">
      <c r="A22" s="12"/>
      <c r="B22" s="33" t="s">
        <v>180</v>
      </c>
      <c r="C22" s="243">
        <v>-14.917999999999999</v>
      </c>
      <c r="D22" s="32">
        <v>-20.542999999999999</v>
      </c>
      <c r="E22" s="36">
        <v>-0.27381589835953857</v>
      </c>
      <c r="F22" s="244">
        <v>-0.12158731233419844</v>
      </c>
      <c r="G22" s="32">
        <v>-20.542999999999999</v>
      </c>
      <c r="H22" s="32">
        <v>-8.5690000000000008</v>
      </c>
      <c r="I22" s="32">
        <v>-14.502000000000001</v>
      </c>
      <c r="J22" s="32">
        <v>7.32</v>
      </c>
      <c r="K22" s="234">
        <v>-14.917999999999999</v>
      </c>
      <c r="L22" s="21">
        <v>14.917999999999999</v>
      </c>
      <c r="M22" s="21">
        <v>0</v>
      </c>
      <c r="N22" s="21">
        <v>0</v>
      </c>
      <c r="O22" s="72"/>
    </row>
    <row r="23" spans="1:15" s="14" customFormat="1" ht="19.5" customHeight="1">
      <c r="A23" s="12"/>
      <c r="B23" s="35" t="s">
        <v>181</v>
      </c>
      <c r="C23" s="243">
        <v>-5.2160000000000002</v>
      </c>
      <c r="D23" s="32">
        <v>-5.2489999999999997</v>
      </c>
      <c r="E23" s="36">
        <v>-6.2869117927223384E-3</v>
      </c>
      <c r="F23" s="244">
        <v>0.19655813527910343</v>
      </c>
      <c r="G23" s="32">
        <v>-5.2489999999999997</v>
      </c>
      <c r="H23" s="32">
        <v>-5.242</v>
      </c>
      <c r="I23" s="32">
        <v>-5.5839999999999996</v>
      </c>
      <c r="J23" s="32">
        <v>-5.1909999999999998</v>
      </c>
      <c r="K23" s="234">
        <v>-5.2160000000000002</v>
      </c>
      <c r="L23" s="21">
        <v>5.2160000000000002</v>
      </c>
      <c r="M23" s="21">
        <v>0</v>
      </c>
      <c r="N23" s="21">
        <v>0</v>
      </c>
      <c r="O23" s="72"/>
    </row>
    <row r="24" spans="1:15" s="14" customFormat="1" ht="19.5" customHeight="1">
      <c r="A24" s="12"/>
      <c r="B24" s="33" t="s">
        <v>74</v>
      </c>
      <c r="C24" s="243">
        <v>0</v>
      </c>
      <c r="D24" s="32">
        <v>0</v>
      </c>
      <c r="E24" s="36" t="s">
        <v>24</v>
      </c>
      <c r="F24" s="244" t="s">
        <v>199</v>
      </c>
      <c r="G24" s="32">
        <v>0</v>
      </c>
      <c r="H24" s="32">
        <v>0</v>
      </c>
      <c r="I24" s="32">
        <v>0</v>
      </c>
      <c r="J24" s="32">
        <v>-2.1999999999999999E-2</v>
      </c>
      <c r="K24" s="234">
        <v>0</v>
      </c>
      <c r="L24" s="21">
        <v>0</v>
      </c>
      <c r="M24" s="21">
        <v>0</v>
      </c>
      <c r="N24" s="21">
        <v>0</v>
      </c>
      <c r="O24" s="72"/>
    </row>
    <row r="25" spans="1:15" s="24" customFormat="1" ht="19.5" customHeight="1">
      <c r="A25" s="12"/>
      <c r="B25" s="33" t="s">
        <v>75</v>
      </c>
      <c r="C25" s="243">
        <v>0.81799999999999995</v>
      </c>
      <c r="D25" s="32">
        <v>1.1910000000000001</v>
      </c>
      <c r="E25" s="36">
        <v>-0.31318219983207396</v>
      </c>
      <c r="F25" s="244">
        <v>-0.16706969988697068</v>
      </c>
      <c r="G25" s="32">
        <v>1.1910000000000001</v>
      </c>
      <c r="H25" s="32">
        <v>1.409</v>
      </c>
      <c r="I25" s="32">
        <v>0.58699999999999997</v>
      </c>
      <c r="J25" s="32">
        <v>0.36199999999999999</v>
      </c>
      <c r="K25" s="234">
        <v>0.81799999999999995</v>
      </c>
      <c r="L25" s="21">
        <v>-0.81799999999999995</v>
      </c>
      <c r="M25" s="21">
        <v>0</v>
      </c>
      <c r="N25" s="21">
        <v>0</v>
      </c>
      <c r="O25" s="13"/>
    </row>
    <row r="26" spans="1:15" s="26" customFormat="1" ht="19.5" customHeight="1">
      <c r="A26" s="25"/>
      <c r="B26" s="20" t="s">
        <v>76</v>
      </c>
      <c r="C26" s="245">
        <v>113.349</v>
      </c>
      <c r="D26" s="27">
        <v>92.677999999999997</v>
      </c>
      <c r="E26" s="39">
        <v>0.22304106691987324</v>
      </c>
      <c r="F26" s="246">
        <v>0.46528955509951003</v>
      </c>
      <c r="G26" s="27">
        <v>92.677999999999997</v>
      </c>
      <c r="H26" s="27">
        <v>179.13</v>
      </c>
      <c r="I26" s="27">
        <v>126.52</v>
      </c>
      <c r="J26" s="27">
        <v>71.540000000000006</v>
      </c>
      <c r="K26" s="250">
        <v>113.349</v>
      </c>
      <c r="L26" s="23">
        <v>-113.349</v>
      </c>
      <c r="M26" s="23">
        <v>0</v>
      </c>
      <c r="N26" s="23">
        <v>0</v>
      </c>
      <c r="O26" s="73"/>
    </row>
    <row r="27" spans="1:15" ht="19.5" customHeight="1">
      <c r="A27" s="25"/>
      <c r="B27" s="20" t="s">
        <v>170</v>
      </c>
      <c r="C27" s="247">
        <v>91.007000000000005</v>
      </c>
      <c r="D27" s="248">
        <v>71.781999999999996</v>
      </c>
      <c r="E27" s="314">
        <v>0.26782480287537269</v>
      </c>
      <c r="F27" s="249">
        <v>0.51745905717076857</v>
      </c>
      <c r="G27" s="27">
        <v>71.781999999999996</v>
      </c>
      <c r="H27" s="27">
        <v>146.62200000000001</v>
      </c>
      <c r="I27" s="27">
        <v>102.374</v>
      </c>
      <c r="J27" s="27">
        <v>57.521000000000001</v>
      </c>
      <c r="K27" s="251">
        <v>91.007000000000005</v>
      </c>
      <c r="L27" s="23">
        <v>-91.007000000000005</v>
      </c>
      <c r="M27" s="23">
        <v>0</v>
      </c>
      <c r="N27" s="23">
        <v>0</v>
      </c>
      <c r="O27" s="74"/>
    </row>
    <row r="28" spans="1:15" ht="6.75" customHeight="1">
      <c r="A28" s="22"/>
      <c r="B28" s="20"/>
      <c r="C28" s="27"/>
      <c r="D28" s="27"/>
      <c r="E28" s="39"/>
      <c r="F28" s="28"/>
      <c r="G28" s="27"/>
      <c r="H28" s="27"/>
      <c r="I28" s="27"/>
      <c r="J28" s="27"/>
      <c r="K28" s="32"/>
      <c r="L28" s="21"/>
      <c r="M28" s="21"/>
      <c r="N28" s="21"/>
      <c r="O28" s="74"/>
    </row>
    <row r="29" spans="1:15" ht="19.5" customHeight="1">
      <c r="A29" s="7"/>
      <c r="B29" s="57"/>
      <c r="C29" s="58"/>
      <c r="D29" s="58"/>
      <c r="E29" s="28"/>
      <c r="G29" s="58"/>
      <c r="H29" s="58"/>
      <c r="I29" s="58"/>
      <c r="J29" s="58"/>
      <c r="K29" s="27"/>
      <c r="L29" s="23"/>
      <c r="M29" s="23"/>
      <c r="N29" s="23"/>
      <c r="O29" s="74"/>
    </row>
    <row r="30" spans="1:15" ht="19.5" customHeight="1">
      <c r="A30" s="305" t="s">
        <v>90</v>
      </c>
      <c r="B30" s="309"/>
      <c r="C30" s="58"/>
      <c r="D30" s="58"/>
      <c r="E30" s="28"/>
      <c r="F30" s="76"/>
      <c r="G30" s="58"/>
      <c r="H30" s="58"/>
      <c r="I30" s="58"/>
      <c r="J30" s="58"/>
      <c r="K30" s="32"/>
      <c r="L30" s="21"/>
      <c r="M30" s="21"/>
      <c r="N30" s="21"/>
      <c r="O30" s="74"/>
    </row>
    <row r="31" spans="1:15" ht="19.5" customHeight="1">
      <c r="A31" s="42"/>
      <c r="B31" s="20" t="s">
        <v>84</v>
      </c>
      <c r="C31" s="77">
        <v>0.38440044063515943</v>
      </c>
      <c r="D31" s="77">
        <v>0.43633673520856803</v>
      </c>
      <c r="E31" s="78">
        <v>-5.193629457340859</v>
      </c>
      <c r="F31" s="79"/>
      <c r="G31" s="77">
        <v>0.43633673520856803</v>
      </c>
      <c r="H31" s="77">
        <v>0.35451000873922461</v>
      </c>
      <c r="I31" s="77">
        <v>0.40762806685660902</v>
      </c>
      <c r="J31" s="77">
        <v>0.44354249132258899</v>
      </c>
      <c r="K31" s="77">
        <v>0.38440044063515943</v>
      </c>
      <c r="L31" s="376">
        <v>0.38440044063515943</v>
      </c>
      <c r="M31" s="376" t="e">
        <v>#DIV/0!</v>
      </c>
      <c r="N31" s="376" t="e">
        <v>#DIV/0!</v>
      </c>
      <c r="O31" s="7"/>
    </row>
    <row r="32" spans="1:15" ht="19.5" customHeight="1">
      <c r="A32" s="42"/>
      <c r="B32" s="20" t="s">
        <v>85</v>
      </c>
      <c r="C32" s="49">
        <v>107.62343418521648</v>
      </c>
      <c r="D32" s="49">
        <v>106.18101164749069</v>
      </c>
      <c r="E32" s="59">
        <v>1.4424225377257898</v>
      </c>
      <c r="F32" s="80"/>
      <c r="G32" s="49">
        <v>106.18101164749069</v>
      </c>
      <c r="H32" s="49">
        <v>118.330340610592</v>
      </c>
      <c r="I32" s="49">
        <v>121.1444348826641</v>
      </c>
      <c r="J32" s="49">
        <v>200.73525410870872</v>
      </c>
      <c r="K32" s="49">
        <v>107.62343418521648</v>
      </c>
      <c r="L32" s="50">
        <v>-216.2373445595648</v>
      </c>
      <c r="M32" s="50">
        <v>0</v>
      </c>
      <c r="N32" s="50">
        <v>0</v>
      </c>
      <c r="O32" s="7"/>
    </row>
    <row r="33" spans="1:15" ht="19.5" customHeight="1">
      <c r="A33" s="305" t="s">
        <v>91</v>
      </c>
      <c r="B33" s="309"/>
      <c r="C33" s="51"/>
      <c r="D33" s="51"/>
      <c r="E33" s="51"/>
      <c r="F33" s="81"/>
      <c r="G33" s="52"/>
      <c r="H33" s="52"/>
      <c r="I33" s="52"/>
      <c r="J33" s="52"/>
      <c r="K33" s="32"/>
      <c r="L33" s="21"/>
      <c r="M33" s="21"/>
      <c r="N33" s="21"/>
      <c r="O33" s="7"/>
    </row>
    <row r="34" spans="1:15" ht="19.5" customHeight="1">
      <c r="A34" s="53"/>
      <c r="B34" s="20" t="s">
        <v>253</v>
      </c>
      <c r="C34" s="27">
        <v>20661.370999999999</v>
      </c>
      <c r="D34" s="27">
        <v>20956.446</v>
      </c>
      <c r="E34" s="39">
        <v>-1.4080393211711617E-2</v>
      </c>
      <c r="F34" s="81"/>
      <c r="G34" s="27">
        <v>20956.446</v>
      </c>
      <c r="H34" s="27">
        <v>21880.240000000002</v>
      </c>
      <c r="I34" s="27">
        <v>21032.502</v>
      </c>
      <c r="J34" s="27">
        <v>20851.52</v>
      </c>
      <c r="K34" s="27">
        <v>20661.370999999999</v>
      </c>
      <c r="L34" s="23">
        <v>0</v>
      </c>
      <c r="M34" s="23">
        <v>0</v>
      </c>
      <c r="N34" s="23">
        <v>0</v>
      </c>
      <c r="O34" s="7"/>
    </row>
    <row r="35" spans="1:15" ht="19.5" customHeight="1">
      <c r="A35" s="53"/>
      <c r="B35" s="34" t="s">
        <v>254</v>
      </c>
      <c r="C35" s="27">
        <v>16465.865000000002</v>
      </c>
      <c r="D35" s="27">
        <v>16643.147000000001</v>
      </c>
      <c r="E35" s="39">
        <v>-1.0651951821371242E-2</v>
      </c>
      <c r="F35" s="81"/>
      <c r="G35" s="27">
        <v>16643.147000000001</v>
      </c>
      <c r="H35" s="27">
        <v>16999.013999999999</v>
      </c>
      <c r="I35" s="27">
        <v>16404.177</v>
      </c>
      <c r="J35" s="27">
        <v>16350.355</v>
      </c>
      <c r="K35" s="27">
        <v>16465.865000000002</v>
      </c>
      <c r="L35" s="23">
        <v>0</v>
      </c>
      <c r="M35" s="23">
        <v>0</v>
      </c>
      <c r="N35" s="23">
        <v>0</v>
      </c>
      <c r="O35" s="7"/>
    </row>
    <row r="36" spans="1:15" ht="19.5" customHeight="1">
      <c r="A36" s="42"/>
      <c r="B36" s="20" t="s">
        <v>158</v>
      </c>
      <c r="C36" s="27">
        <v>28658.734499999999</v>
      </c>
      <c r="D36" s="27">
        <v>28461.2585</v>
      </c>
      <c r="E36" s="39">
        <v>6.9384141955632916E-3</v>
      </c>
      <c r="F36" s="82"/>
      <c r="G36" s="27">
        <v>28461.2585</v>
      </c>
      <c r="H36" s="27">
        <v>29596.337</v>
      </c>
      <c r="I36" s="27">
        <v>28706.496500000001</v>
      </c>
      <c r="J36" s="27">
        <v>29092.305</v>
      </c>
      <c r="K36" s="27">
        <v>28658.734499999999</v>
      </c>
      <c r="L36" s="23">
        <v>0</v>
      </c>
      <c r="M36" s="23">
        <v>0</v>
      </c>
      <c r="N36" s="23">
        <v>0</v>
      </c>
      <c r="O36" s="7"/>
    </row>
    <row r="37" spans="1:15">
      <c r="C37" s="27"/>
      <c r="D37" s="27"/>
      <c r="H37" s="27"/>
      <c r="I37" s="27"/>
      <c r="J37" s="27"/>
      <c r="K37" s="27"/>
      <c r="L37" s="23"/>
      <c r="M37" s="23"/>
      <c r="N37" s="23"/>
    </row>
    <row r="39" spans="1:15" ht="32.25" customHeight="1">
      <c r="B39" s="556" t="s">
        <v>213</v>
      </c>
      <c r="C39" s="556"/>
      <c r="D39" s="556"/>
      <c r="E39" s="556"/>
      <c r="F39" s="556"/>
      <c r="G39" s="556"/>
      <c r="H39" s="556"/>
      <c r="I39" s="556"/>
      <c r="J39" s="556"/>
      <c r="K39" s="556"/>
      <c r="L39" s="556"/>
      <c r="M39" s="556"/>
    </row>
  </sheetData>
  <mergeCells count="2">
    <mergeCell ref="A2:N2"/>
    <mergeCell ref="B39:M39"/>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45"/>
  <sheetViews>
    <sheetView showGridLines="0" zoomScale="70" zoomScaleNormal="70" workbookViewId="0">
      <selection activeCell="AE33" sqref="AE33"/>
    </sheetView>
  </sheetViews>
  <sheetFormatPr defaultRowHeight="12.75"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381"/>
      <c r="M1" s="381"/>
      <c r="N1" s="381"/>
    </row>
    <row r="2" spans="1:14" ht="30.75" customHeight="1">
      <c r="A2" s="549" t="s">
        <v>31</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381"/>
      <c r="M3" s="381"/>
      <c r="N3" s="381"/>
    </row>
    <row r="4" spans="1:14" ht="12.75" customHeight="1">
      <c r="A4" s="7"/>
      <c r="B4" s="222" t="s">
        <v>8</v>
      </c>
      <c r="C4" s="7"/>
      <c r="D4" s="7"/>
      <c r="E4" s="28"/>
      <c r="F4" s="28"/>
      <c r="G4" s="7"/>
      <c r="H4" s="7"/>
      <c r="I4" s="7"/>
      <c r="J4" s="7"/>
      <c r="K4" s="7"/>
      <c r="L4" s="381"/>
      <c r="M4" s="381"/>
      <c r="N4" s="381"/>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172.917</v>
      </c>
      <c r="D8" s="32">
        <v>131.28100000000001</v>
      </c>
      <c r="E8" s="36">
        <v>0.31715175844181553</v>
      </c>
      <c r="F8" s="244">
        <v>-1.2116490244150288E-3</v>
      </c>
      <c r="G8" s="32">
        <v>131.28100000000001</v>
      </c>
      <c r="H8" s="32">
        <v>144.286</v>
      </c>
      <c r="I8" s="32">
        <v>160.786</v>
      </c>
      <c r="J8" s="32">
        <v>172.012</v>
      </c>
      <c r="K8" s="234">
        <v>172.917</v>
      </c>
      <c r="L8" s="21">
        <v>-172.917</v>
      </c>
      <c r="M8" s="21">
        <v>0</v>
      </c>
      <c r="N8" s="21">
        <v>0</v>
      </c>
    </row>
    <row r="9" spans="1:14" s="14" customFormat="1" ht="19.5" customHeight="1">
      <c r="A9" s="12"/>
      <c r="B9" s="33" t="s">
        <v>60</v>
      </c>
      <c r="C9" s="243">
        <v>0</v>
      </c>
      <c r="D9" s="32">
        <v>0</v>
      </c>
      <c r="E9" s="36" t="s">
        <v>24</v>
      </c>
      <c r="F9" s="244" t="s">
        <v>199</v>
      </c>
      <c r="G9" s="32">
        <v>0</v>
      </c>
      <c r="H9" s="32">
        <v>0</v>
      </c>
      <c r="I9" s="32">
        <v>0</v>
      </c>
      <c r="J9" s="32">
        <v>0</v>
      </c>
      <c r="K9" s="234">
        <v>0</v>
      </c>
      <c r="L9" s="21">
        <v>0</v>
      </c>
      <c r="M9" s="21">
        <v>0</v>
      </c>
      <c r="N9" s="21">
        <v>0</v>
      </c>
    </row>
    <row r="10" spans="1:14" s="14" customFormat="1" ht="19.5" customHeight="1">
      <c r="A10" s="12"/>
      <c r="B10" s="33" t="s">
        <v>61</v>
      </c>
      <c r="C10" s="243">
        <v>25.815999999999999</v>
      </c>
      <c r="D10" s="32">
        <v>15.597</v>
      </c>
      <c r="E10" s="36">
        <v>0.6551901006603833</v>
      </c>
      <c r="F10" s="244">
        <v>0.25512081701607114</v>
      </c>
      <c r="G10" s="32">
        <v>15.597</v>
      </c>
      <c r="H10" s="32">
        <v>21.074999999999999</v>
      </c>
      <c r="I10" s="32">
        <v>22.706</v>
      </c>
      <c r="J10" s="32">
        <v>21.177</v>
      </c>
      <c r="K10" s="234">
        <v>25.815999999999999</v>
      </c>
      <c r="L10" s="21">
        <v>-25.815999999999999</v>
      </c>
      <c r="M10" s="21">
        <v>0</v>
      </c>
      <c r="N10" s="21">
        <v>0</v>
      </c>
    </row>
    <row r="11" spans="1:14" s="14" customFormat="1" ht="19.5" customHeight="1">
      <c r="A11" s="12"/>
      <c r="B11" s="33" t="s">
        <v>62</v>
      </c>
      <c r="C11" s="243">
        <v>11.813000000000001</v>
      </c>
      <c r="D11" s="32">
        <v>8.1609999999999996</v>
      </c>
      <c r="E11" s="36">
        <v>0.44749417963484883</v>
      </c>
      <c r="F11" s="244">
        <v>9.7626234379042609E-2</v>
      </c>
      <c r="G11" s="32">
        <v>8.1609999999999996</v>
      </c>
      <c r="H11" s="32">
        <v>23.971</v>
      </c>
      <c r="I11" s="32">
        <v>0.378</v>
      </c>
      <c r="J11" s="32">
        <v>-6.9630000000000001</v>
      </c>
      <c r="K11" s="234">
        <v>11.813000000000001</v>
      </c>
      <c r="L11" s="21">
        <v>-11.813000000000001</v>
      </c>
      <c r="M11" s="21">
        <v>0</v>
      </c>
      <c r="N11" s="21">
        <v>0</v>
      </c>
    </row>
    <row r="12" spans="1:14" s="14" customFormat="1" ht="19.5" customHeight="1">
      <c r="A12" s="12"/>
      <c r="B12" s="33" t="s">
        <v>63</v>
      </c>
      <c r="C12" s="243">
        <v>-1.246</v>
      </c>
      <c r="D12" s="32">
        <v>-0.108</v>
      </c>
      <c r="E12" s="36" t="s">
        <v>24</v>
      </c>
      <c r="F12" s="244" t="s">
        <v>24</v>
      </c>
      <c r="G12" s="32">
        <v>-0.108</v>
      </c>
      <c r="H12" s="32">
        <v>-0.23100000000000001</v>
      </c>
      <c r="I12" s="32">
        <v>-1.554</v>
      </c>
      <c r="J12" s="32">
        <v>-0.90900000000000003</v>
      </c>
      <c r="K12" s="234">
        <v>-1.246</v>
      </c>
      <c r="L12" s="21">
        <v>1.246</v>
      </c>
      <c r="M12" s="21">
        <v>0</v>
      </c>
      <c r="N12" s="21">
        <v>0</v>
      </c>
    </row>
    <row r="13" spans="1:14" s="24" customFormat="1" ht="19.5" customHeight="1">
      <c r="A13" s="22"/>
      <c r="B13" s="34" t="s">
        <v>64</v>
      </c>
      <c r="C13" s="245">
        <v>209.3</v>
      </c>
      <c r="D13" s="27">
        <v>154.93100000000001</v>
      </c>
      <c r="E13" s="39">
        <v>0.35092395969818813</v>
      </c>
      <c r="F13" s="246">
        <v>2.4394198522711116E-2</v>
      </c>
      <c r="G13" s="27">
        <v>154.93100000000001</v>
      </c>
      <c r="H13" s="27">
        <v>189.101</v>
      </c>
      <c r="I13" s="27">
        <v>182.316</v>
      </c>
      <c r="J13" s="27">
        <v>185.31700000000001</v>
      </c>
      <c r="K13" s="250">
        <v>209.3</v>
      </c>
      <c r="L13" s="23">
        <v>-209.3</v>
      </c>
      <c r="M13" s="23">
        <v>0</v>
      </c>
      <c r="N13" s="23">
        <v>0</v>
      </c>
    </row>
    <row r="14" spans="1:14" s="14" customFormat="1" ht="19.5" customHeight="1">
      <c r="A14" s="12"/>
      <c r="B14" s="33" t="s">
        <v>65</v>
      </c>
      <c r="C14" s="243">
        <v>-35.603000000000002</v>
      </c>
      <c r="D14" s="32">
        <v>-25.645</v>
      </c>
      <c r="E14" s="36">
        <v>0.38830181321895108</v>
      </c>
      <c r="F14" s="244">
        <v>5.2741014688973797E-2</v>
      </c>
      <c r="G14" s="32">
        <v>-25.645</v>
      </c>
      <c r="H14" s="32">
        <v>-29.359000000000002</v>
      </c>
      <c r="I14" s="32">
        <v>-30.463999999999999</v>
      </c>
      <c r="J14" s="32">
        <v>-33.579000000000001</v>
      </c>
      <c r="K14" s="234">
        <v>-35.603000000000002</v>
      </c>
      <c r="L14" s="21">
        <v>35.603000000000002</v>
      </c>
      <c r="M14" s="21">
        <v>0</v>
      </c>
      <c r="N14" s="21">
        <v>0</v>
      </c>
    </row>
    <row r="15" spans="1:14" s="14" customFormat="1" ht="19.5" customHeight="1">
      <c r="A15" s="12"/>
      <c r="B15" s="33" t="s">
        <v>66</v>
      </c>
      <c r="C15" s="243">
        <v>-21.029</v>
      </c>
      <c r="D15" s="32">
        <v>-15.946999999999999</v>
      </c>
      <c r="E15" s="36">
        <v>0.31868062958550203</v>
      </c>
      <c r="F15" s="313">
        <v>-5.2315121856771896E-5</v>
      </c>
      <c r="G15" s="32">
        <v>-15.946999999999999</v>
      </c>
      <c r="H15" s="32">
        <v>-18.407999999999998</v>
      </c>
      <c r="I15" s="32">
        <v>-20.04</v>
      </c>
      <c r="J15" s="32">
        <v>-23.116</v>
      </c>
      <c r="K15" s="234">
        <v>-21.029</v>
      </c>
      <c r="L15" s="21">
        <v>21.029</v>
      </c>
      <c r="M15" s="21">
        <v>0</v>
      </c>
      <c r="N15" s="21">
        <v>0</v>
      </c>
    </row>
    <row r="16" spans="1:14"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row>
    <row r="17" spans="1:14" s="14" customFormat="1" ht="19.5" customHeight="1">
      <c r="A17" s="12"/>
      <c r="B17" s="33" t="s">
        <v>68</v>
      </c>
      <c r="C17" s="243">
        <v>-6.7869999999999999</v>
      </c>
      <c r="D17" s="32">
        <v>-5.1970000000000001</v>
      </c>
      <c r="E17" s="36">
        <v>0.30594573792572644</v>
      </c>
      <c r="F17" s="244">
        <v>-9.7091077877040129E-3</v>
      </c>
      <c r="G17" s="32">
        <v>-5.1970000000000001</v>
      </c>
      <c r="H17" s="32">
        <v>-7.1319999999999997</v>
      </c>
      <c r="I17" s="32">
        <v>-6.2880000000000003</v>
      </c>
      <c r="J17" s="32">
        <v>-9.49</v>
      </c>
      <c r="K17" s="234">
        <v>-6.7869999999999999</v>
      </c>
      <c r="L17" s="21">
        <v>6.7869999999999999</v>
      </c>
      <c r="M17" s="21">
        <v>0</v>
      </c>
      <c r="N17" s="21">
        <v>0</v>
      </c>
    </row>
    <row r="18" spans="1:14" s="24" customFormat="1" ht="19.5" customHeight="1">
      <c r="A18" s="22"/>
      <c r="B18" s="20" t="s">
        <v>69</v>
      </c>
      <c r="C18" s="245">
        <v>-63.418999999999997</v>
      </c>
      <c r="D18" s="27">
        <v>-46.789000000000001</v>
      </c>
      <c r="E18" s="39">
        <v>0.35542542050481929</v>
      </c>
      <c r="F18" s="246">
        <v>2.7811041468673251E-2</v>
      </c>
      <c r="G18" s="27">
        <v>-46.789000000000001</v>
      </c>
      <c r="H18" s="27">
        <v>-54.899000000000001</v>
      </c>
      <c r="I18" s="27">
        <v>-56.792000000000002</v>
      </c>
      <c r="J18" s="27">
        <v>-66.185000000000002</v>
      </c>
      <c r="K18" s="250">
        <v>-63.418999999999997</v>
      </c>
      <c r="L18" s="23">
        <v>63.418999999999997</v>
      </c>
      <c r="M18" s="23">
        <v>0</v>
      </c>
      <c r="N18" s="23">
        <v>0</v>
      </c>
    </row>
    <row r="19" spans="1:14" s="24" customFormat="1" ht="19.5" customHeight="1">
      <c r="A19" s="22"/>
      <c r="B19" s="20" t="s">
        <v>70</v>
      </c>
      <c r="C19" s="245">
        <v>145.881</v>
      </c>
      <c r="D19" s="27">
        <v>108.142</v>
      </c>
      <c r="E19" s="39">
        <v>0.34897634591555549</v>
      </c>
      <c r="F19" s="246">
        <v>2.2915859513323415E-2</v>
      </c>
      <c r="G19" s="27">
        <v>108.142</v>
      </c>
      <c r="H19" s="27">
        <v>134.202</v>
      </c>
      <c r="I19" s="27">
        <v>125.524</v>
      </c>
      <c r="J19" s="27">
        <v>119.13200000000001</v>
      </c>
      <c r="K19" s="250">
        <v>145.881</v>
      </c>
      <c r="L19" s="23">
        <v>-145.881</v>
      </c>
      <c r="M19" s="23">
        <v>0</v>
      </c>
      <c r="N19" s="23">
        <v>0</v>
      </c>
    </row>
    <row r="20" spans="1:14" s="14" customFormat="1" ht="19.5" customHeight="1">
      <c r="A20" s="12"/>
      <c r="B20" s="56" t="s">
        <v>71</v>
      </c>
      <c r="C20" s="243">
        <v>-27.57</v>
      </c>
      <c r="D20" s="32">
        <v>-48.616999999999997</v>
      </c>
      <c r="E20" s="36">
        <v>-0.43291441265400987</v>
      </c>
      <c r="F20" s="244">
        <v>-0.569982369140695</v>
      </c>
      <c r="G20" s="32">
        <v>-48.616999999999997</v>
      </c>
      <c r="H20" s="32">
        <v>-52.219000000000001</v>
      </c>
      <c r="I20" s="32">
        <v>-55.432000000000002</v>
      </c>
      <c r="J20" s="32">
        <v>-79.552999999999997</v>
      </c>
      <c r="K20" s="234">
        <v>-27.57</v>
      </c>
      <c r="L20" s="21">
        <v>27.57</v>
      </c>
      <c r="M20" s="21">
        <v>0</v>
      </c>
      <c r="N20" s="21">
        <v>0</v>
      </c>
    </row>
    <row r="21" spans="1:14" s="24" customFormat="1" ht="19.5" customHeight="1">
      <c r="A21" s="22"/>
      <c r="B21" s="20" t="s">
        <v>72</v>
      </c>
      <c r="C21" s="245">
        <v>118.31100000000001</v>
      </c>
      <c r="D21" s="27">
        <v>59.524999999999999</v>
      </c>
      <c r="E21" s="39">
        <v>0.98758504829903426</v>
      </c>
      <c r="F21" s="246">
        <v>0.5071643506649407</v>
      </c>
      <c r="G21" s="27">
        <v>59.524999999999999</v>
      </c>
      <c r="H21" s="27">
        <v>81.983000000000004</v>
      </c>
      <c r="I21" s="27">
        <v>70.091999999999999</v>
      </c>
      <c r="J21" s="27">
        <v>39.579000000000001</v>
      </c>
      <c r="K21" s="250">
        <v>118.31100000000001</v>
      </c>
      <c r="L21" s="23">
        <v>-118.31100000000001</v>
      </c>
      <c r="M21" s="23">
        <v>0</v>
      </c>
      <c r="N21" s="23">
        <v>0</v>
      </c>
    </row>
    <row r="22" spans="1:14" s="14" customFormat="1" ht="19.5" customHeight="1">
      <c r="A22" s="12"/>
      <c r="B22" s="33" t="s">
        <v>180</v>
      </c>
      <c r="C22" s="243">
        <v>-2.8130000000000002</v>
      </c>
      <c r="D22" s="32">
        <v>-4.3710000000000004</v>
      </c>
      <c r="E22" s="36">
        <v>-0.35644017387325555</v>
      </c>
      <c r="F22" s="244">
        <v>-0.51199240833749493</v>
      </c>
      <c r="G22" s="32">
        <v>-4.3710000000000004</v>
      </c>
      <c r="H22" s="32">
        <v>-3.4039999999999999</v>
      </c>
      <c r="I22" s="32">
        <v>-5.1989999999999998</v>
      </c>
      <c r="J22" s="32">
        <v>-3.1070000000000002</v>
      </c>
      <c r="K22" s="234">
        <v>-2.8130000000000002</v>
      </c>
      <c r="L22" s="21">
        <v>2.8130000000000002</v>
      </c>
      <c r="M22" s="21">
        <v>0</v>
      </c>
      <c r="N22" s="21">
        <v>0</v>
      </c>
    </row>
    <row r="23" spans="1:14" s="14" customFormat="1" ht="19.5" customHeight="1">
      <c r="A23" s="12"/>
      <c r="B23" s="35" t="s">
        <v>181</v>
      </c>
      <c r="C23" s="243">
        <v>-3.133</v>
      </c>
      <c r="D23" s="32">
        <v>-2.1850000000000001</v>
      </c>
      <c r="E23" s="36">
        <v>0.43386727688787174</v>
      </c>
      <c r="F23" s="244">
        <v>8.7293035006972858E-2</v>
      </c>
      <c r="G23" s="32">
        <v>-2.1850000000000001</v>
      </c>
      <c r="H23" s="32">
        <v>-2.35</v>
      </c>
      <c r="I23" s="32">
        <v>-2.9079999999999999</v>
      </c>
      <c r="J23" s="32">
        <v>-3.0670000000000002</v>
      </c>
      <c r="K23" s="234">
        <v>-3.133</v>
      </c>
      <c r="L23" s="21">
        <v>3.133</v>
      </c>
      <c r="M23" s="21">
        <v>0</v>
      </c>
      <c r="N23" s="21">
        <v>0</v>
      </c>
    </row>
    <row r="24" spans="1:14" s="14" customFormat="1" ht="19.5" customHeight="1">
      <c r="A24" s="12"/>
      <c r="B24" s="33" t="s">
        <v>74</v>
      </c>
      <c r="C24" s="243">
        <v>0</v>
      </c>
      <c r="D24" s="32">
        <v>0</v>
      </c>
      <c r="E24" s="36" t="s">
        <v>24</v>
      </c>
      <c r="F24" s="244" t="s">
        <v>199</v>
      </c>
      <c r="G24" s="32">
        <v>0</v>
      </c>
      <c r="H24" s="32">
        <v>0</v>
      </c>
      <c r="I24" s="32">
        <v>0</v>
      </c>
      <c r="J24" s="32">
        <v>0</v>
      </c>
      <c r="K24" s="234">
        <v>0</v>
      </c>
      <c r="L24" s="21">
        <v>0</v>
      </c>
      <c r="M24" s="21">
        <v>0</v>
      </c>
      <c r="N24" s="21">
        <v>0</v>
      </c>
    </row>
    <row r="25" spans="1:14" s="24" customFormat="1" ht="19.5" customHeight="1">
      <c r="A25" s="12"/>
      <c r="B25" s="33" t="s">
        <v>75</v>
      </c>
      <c r="C25" s="243">
        <v>4.5999999999999999E-2</v>
      </c>
      <c r="D25" s="32">
        <v>2.3E-2</v>
      </c>
      <c r="E25" s="36">
        <v>1</v>
      </c>
      <c r="F25" s="244">
        <v>0.51658811456320564</v>
      </c>
      <c r="G25" s="32">
        <v>2.3E-2</v>
      </c>
      <c r="H25" s="32">
        <v>5.0000000000000001E-3</v>
      </c>
      <c r="I25" s="32">
        <v>5.2999999999999999E-2</v>
      </c>
      <c r="J25" s="32">
        <v>-3.081</v>
      </c>
      <c r="K25" s="234">
        <v>4.5999999999999999E-2</v>
      </c>
      <c r="L25" s="21">
        <v>-4.5999999999999999E-2</v>
      </c>
      <c r="M25" s="21">
        <v>0</v>
      </c>
      <c r="N25" s="21">
        <v>0</v>
      </c>
    </row>
    <row r="26" spans="1:14" s="26" customFormat="1" ht="19.5" customHeight="1">
      <c r="A26" s="25"/>
      <c r="B26" s="20" t="s">
        <v>76</v>
      </c>
      <c r="C26" s="245">
        <v>115.544</v>
      </c>
      <c r="D26" s="27">
        <v>55.177</v>
      </c>
      <c r="E26" s="39">
        <v>1.0940609311850951</v>
      </c>
      <c r="F26" s="246">
        <v>0.58790349885553383</v>
      </c>
      <c r="G26" s="27">
        <v>55.177</v>
      </c>
      <c r="H26" s="27">
        <v>78.584000000000003</v>
      </c>
      <c r="I26" s="27">
        <v>64.945999999999998</v>
      </c>
      <c r="J26" s="27">
        <v>33.390999999999998</v>
      </c>
      <c r="K26" s="250">
        <v>115.544</v>
      </c>
      <c r="L26" s="23">
        <v>-115.544</v>
      </c>
      <c r="M26" s="23">
        <v>0</v>
      </c>
      <c r="N26" s="23">
        <v>0</v>
      </c>
    </row>
    <row r="27" spans="1:14" ht="19.5" customHeight="1">
      <c r="A27" s="25"/>
      <c r="B27" s="20" t="s">
        <v>170</v>
      </c>
      <c r="C27" s="247">
        <v>92.179000000000002</v>
      </c>
      <c r="D27" s="248">
        <v>44.518999999999998</v>
      </c>
      <c r="E27" s="314">
        <v>1.0705541454210561</v>
      </c>
      <c r="F27" s="249">
        <v>0.57007597306018376</v>
      </c>
      <c r="G27" s="27">
        <v>44.518999999999998</v>
      </c>
      <c r="H27" s="27">
        <v>62.616999999999997</v>
      </c>
      <c r="I27" s="27">
        <v>50.271000000000001</v>
      </c>
      <c r="J27" s="27">
        <v>24.763000000000002</v>
      </c>
      <c r="K27" s="251">
        <v>92.179000000000002</v>
      </c>
      <c r="L27" s="23">
        <v>-92.179000000000002</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0.30300525561395125</v>
      </c>
      <c r="D31" s="77">
        <v>0.30199895437323709</v>
      </c>
      <c r="E31" s="78">
        <v>0.10063012407141581</v>
      </c>
      <c r="F31" s="79"/>
      <c r="G31" s="77">
        <v>0.30199895437323709</v>
      </c>
      <c r="H31" s="77">
        <v>0.29031575718795777</v>
      </c>
      <c r="I31" s="77">
        <v>0.31150310449987934</v>
      </c>
      <c r="J31" s="77">
        <v>0.35714478434250502</v>
      </c>
      <c r="K31" s="77">
        <v>0.30300525561395125</v>
      </c>
      <c r="L31" s="376">
        <v>0.30300525561395125</v>
      </c>
      <c r="M31" s="376" t="e">
        <v>#DIV/0!</v>
      </c>
      <c r="N31" s="376" t="e">
        <v>#DIV/0!</v>
      </c>
    </row>
    <row r="32" spans="1:14" ht="19.5" customHeight="1">
      <c r="A32" s="42"/>
      <c r="B32" s="20" t="s">
        <v>85</v>
      </c>
      <c r="C32" s="49">
        <v>104.95891369618172</v>
      </c>
      <c r="D32" s="49">
        <v>181.49819353915038</v>
      </c>
      <c r="E32" s="59">
        <v>-76.539279842968654</v>
      </c>
      <c r="F32" s="80"/>
      <c r="G32" s="49">
        <v>181.49819353915038</v>
      </c>
      <c r="H32" s="49">
        <v>195.68787953722602</v>
      </c>
      <c r="I32" s="49">
        <v>210.88474906124387</v>
      </c>
      <c r="J32" s="49">
        <v>304.73236204114528</v>
      </c>
      <c r="K32" s="49">
        <v>104.95891369618172</v>
      </c>
      <c r="L32" s="50">
        <v>-210.08251282154836</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10265.205</v>
      </c>
      <c r="D34" s="27">
        <v>10496.276</v>
      </c>
      <c r="E34" s="39">
        <v>-2.2014569738829315E-2</v>
      </c>
      <c r="F34" s="81"/>
      <c r="G34" s="27">
        <v>10496.276</v>
      </c>
      <c r="H34" s="27">
        <v>10583.464</v>
      </c>
      <c r="I34" s="27">
        <v>10245.411</v>
      </c>
      <c r="J34" s="27">
        <v>10342.851000000001</v>
      </c>
      <c r="K34" s="27">
        <v>10265.205</v>
      </c>
      <c r="L34" s="23">
        <v>0</v>
      </c>
      <c r="M34" s="23">
        <v>0</v>
      </c>
      <c r="N34" s="23">
        <v>0</v>
      </c>
    </row>
    <row r="35" spans="1:16" ht="19.5" customHeight="1">
      <c r="A35" s="53"/>
      <c r="B35" s="34" t="s">
        <v>254</v>
      </c>
      <c r="C35" s="27">
        <v>13617.143</v>
      </c>
      <c r="D35" s="27">
        <v>13958.355</v>
      </c>
      <c r="E35" s="39">
        <v>-2.4445000861491151E-2</v>
      </c>
      <c r="F35" s="81"/>
      <c r="G35" s="27">
        <v>13958.355</v>
      </c>
      <c r="H35" s="27">
        <v>12098.26</v>
      </c>
      <c r="I35" s="27">
        <v>11798.514999999999</v>
      </c>
      <c r="J35" s="27">
        <v>12106.936</v>
      </c>
      <c r="K35" s="27">
        <v>13617.143</v>
      </c>
      <c r="L35" s="23">
        <v>0</v>
      </c>
      <c r="M35" s="23">
        <v>0</v>
      </c>
      <c r="N35" s="23">
        <v>0</v>
      </c>
    </row>
    <row r="36" spans="1:16" ht="19.5" customHeight="1">
      <c r="A36" s="42"/>
      <c r="B36" s="20" t="s">
        <v>158</v>
      </c>
      <c r="C36" s="27">
        <v>14413.1165</v>
      </c>
      <c r="D36" s="27">
        <v>14687.87</v>
      </c>
      <c r="E36" s="39">
        <v>-1.8706150040815994E-2</v>
      </c>
      <c r="F36" s="82"/>
      <c r="G36" s="27">
        <v>14687.87</v>
      </c>
      <c r="H36" s="27">
        <v>13850.754499999999</v>
      </c>
      <c r="I36" s="27">
        <v>13928.001</v>
      </c>
      <c r="J36" s="27">
        <v>14191.029500000001</v>
      </c>
      <c r="K36" s="27">
        <v>14413.1165</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4100</v>
      </c>
      <c r="D38" s="27">
        <v>3962.5</v>
      </c>
      <c r="E38" s="39">
        <v>3.4700315457413256E-2</v>
      </c>
      <c r="F38" s="79"/>
      <c r="G38" s="27">
        <v>3962.5</v>
      </c>
      <c r="H38" s="27">
        <v>3956.5</v>
      </c>
      <c r="I38" s="27">
        <v>4183</v>
      </c>
      <c r="J38" s="27">
        <v>4148.5</v>
      </c>
      <c r="K38" s="27">
        <v>4100</v>
      </c>
      <c r="L38" s="23">
        <v>0</v>
      </c>
      <c r="M38" s="23">
        <v>0</v>
      </c>
      <c r="N38" s="23">
        <v>0</v>
      </c>
    </row>
    <row r="39" spans="1:16" ht="19.5" customHeight="1" outlineLevel="1">
      <c r="A39" s="7"/>
      <c r="B39" s="34" t="s">
        <v>247</v>
      </c>
      <c r="C39" s="77">
        <v>0.20548853302594663</v>
      </c>
      <c r="D39" s="77">
        <v>9.4012109980238581E-2</v>
      </c>
      <c r="E39" s="373">
        <v>11.147642304570805</v>
      </c>
      <c r="F39" s="341"/>
      <c r="G39" s="77">
        <v>9.4012109980238581E-2</v>
      </c>
      <c r="H39" s="77">
        <v>0.14272591402946591</v>
      </c>
      <c r="I39" s="77">
        <v>0.11470738819834904</v>
      </c>
      <c r="J39" s="77">
        <v>5.6989751010038982E-2</v>
      </c>
      <c r="K39" s="77">
        <v>0.20548853302594663</v>
      </c>
      <c r="L39" s="376">
        <v>0</v>
      </c>
      <c r="M39" s="376">
        <v>0</v>
      </c>
      <c r="N39" s="376">
        <v>0</v>
      </c>
      <c r="O39" s="340"/>
      <c r="P39" s="340"/>
    </row>
    <row r="40" spans="1:16">
      <c r="B40" s="556" t="s">
        <v>313</v>
      </c>
      <c r="C40" s="556"/>
      <c r="D40" s="556"/>
      <c r="E40" s="556"/>
      <c r="F40" s="556"/>
      <c r="G40" s="556"/>
      <c r="H40" s="556"/>
      <c r="I40" s="556"/>
      <c r="J40" s="556"/>
      <c r="K40" s="556"/>
      <c r="L40" s="556"/>
      <c r="M40" s="556"/>
    </row>
    <row r="41" spans="1:16">
      <c r="C41" s="27"/>
      <c r="D41" s="27"/>
      <c r="H41" s="27"/>
      <c r="I41" s="27"/>
      <c r="J41" s="27"/>
      <c r="K41" s="27"/>
      <c r="L41" s="23"/>
      <c r="M41" s="23"/>
      <c r="N41" s="23"/>
    </row>
    <row r="42" spans="1:16">
      <c r="C42" s="27"/>
      <c r="D42" s="27"/>
      <c r="H42" s="27"/>
      <c r="I42" s="27"/>
      <c r="J42" s="27"/>
      <c r="K42" s="27"/>
      <c r="L42" s="23"/>
      <c r="M42" s="23"/>
      <c r="N42" s="23"/>
    </row>
    <row r="43" spans="1:16">
      <c r="C43" s="27"/>
      <c r="D43" s="27"/>
      <c r="H43" s="27"/>
      <c r="I43" s="27"/>
      <c r="J43" s="27"/>
      <c r="K43" s="27"/>
      <c r="L43" s="23"/>
      <c r="M43" s="23"/>
      <c r="N43" s="23"/>
    </row>
    <row r="45" spans="1:16">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P45"/>
  <sheetViews>
    <sheetView showGridLines="0" zoomScale="70" zoomScaleNormal="70" workbookViewId="0">
      <selection activeCell="AE33" sqref="AE33"/>
    </sheetView>
  </sheetViews>
  <sheetFormatPr defaultRowHeight="12.75" customHeight="1"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381"/>
      <c r="M1" s="381"/>
      <c r="N1" s="381"/>
    </row>
    <row r="2" spans="1:14" ht="30.75" customHeight="1">
      <c r="A2" s="549" t="s">
        <v>155</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381"/>
      <c r="M3" s="381"/>
      <c r="N3" s="381"/>
    </row>
    <row r="4" spans="1:14" ht="12.75" customHeight="1">
      <c r="A4" s="7"/>
      <c r="B4" s="222" t="s">
        <v>8</v>
      </c>
      <c r="C4" s="7"/>
      <c r="D4" s="7"/>
      <c r="E4" s="28"/>
      <c r="F4" s="28"/>
      <c r="G4" s="7"/>
      <c r="H4" s="7"/>
      <c r="I4" s="7"/>
      <c r="J4" s="7"/>
      <c r="K4" s="7"/>
      <c r="L4" s="381"/>
      <c r="M4" s="381"/>
      <c r="N4" s="381"/>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95.236000000000004</v>
      </c>
      <c r="D8" s="32">
        <v>92.891999999999996</v>
      </c>
      <c r="E8" s="36">
        <v>2.5233604616113459E-2</v>
      </c>
      <c r="F8" s="244">
        <v>2.4568872081041106E-2</v>
      </c>
      <c r="G8" s="32">
        <v>92.891999999999996</v>
      </c>
      <c r="H8" s="32">
        <v>94.882000000000005</v>
      </c>
      <c r="I8" s="32">
        <v>93.953999999999994</v>
      </c>
      <c r="J8" s="32">
        <v>93.447000000000003</v>
      </c>
      <c r="K8" s="234">
        <v>95.236000000000004</v>
      </c>
      <c r="L8" s="21">
        <v>-95.236000000000004</v>
      </c>
      <c r="M8" s="21">
        <v>0</v>
      </c>
      <c r="N8" s="21">
        <v>0</v>
      </c>
    </row>
    <row r="9" spans="1:14" s="14" customFormat="1" ht="19.5" customHeight="1">
      <c r="A9" s="12"/>
      <c r="B9" s="33" t="s">
        <v>60</v>
      </c>
      <c r="C9" s="243">
        <v>0.54600000000000004</v>
      </c>
      <c r="D9" s="32">
        <v>0.6</v>
      </c>
      <c r="E9" s="36">
        <v>-8.9999999999999858E-2</v>
      </c>
      <c r="F9" s="244">
        <v>-9.000199212999993E-2</v>
      </c>
      <c r="G9" s="32">
        <v>0.6</v>
      </c>
      <c r="H9" s="32">
        <v>0.42199999999999999</v>
      </c>
      <c r="I9" s="32">
        <v>0.53700000000000003</v>
      </c>
      <c r="J9" s="32">
        <v>0.77</v>
      </c>
      <c r="K9" s="234">
        <v>0.54600000000000004</v>
      </c>
      <c r="L9" s="21">
        <v>-0.54600000000000004</v>
      </c>
      <c r="M9" s="21">
        <v>0</v>
      </c>
      <c r="N9" s="21">
        <v>0</v>
      </c>
    </row>
    <row r="10" spans="1:14" s="14" customFormat="1" ht="19.5" customHeight="1">
      <c r="A10" s="12"/>
      <c r="B10" s="33" t="s">
        <v>61</v>
      </c>
      <c r="C10" s="243">
        <v>36.134999999999998</v>
      </c>
      <c r="D10" s="32">
        <v>34.219000000000001</v>
      </c>
      <c r="E10" s="36">
        <v>5.5992284987872232E-2</v>
      </c>
      <c r="F10" s="244">
        <v>5.5296343248677972E-2</v>
      </c>
      <c r="G10" s="32">
        <v>34.219000000000001</v>
      </c>
      <c r="H10" s="32">
        <v>36.741</v>
      </c>
      <c r="I10" s="32">
        <v>33.533999999999999</v>
      </c>
      <c r="J10" s="32">
        <v>36.881999999999998</v>
      </c>
      <c r="K10" s="234">
        <v>36.134999999999998</v>
      </c>
      <c r="L10" s="21">
        <v>-36.134999999999998</v>
      </c>
      <c r="M10" s="21">
        <v>0</v>
      </c>
      <c r="N10" s="21">
        <v>0</v>
      </c>
    </row>
    <row r="11" spans="1:14" s="14" customFormat="1" ht="19.5" customHeight="1">
      <c r="A11" s="12"/>
      <c r="B11" s="33" t="s">
        <v>62</v>
      </c>
      <c r="C11" s="243">
        <v>32.475999999999999</v>
      </c>
      <c r="D11" s="32">
        <v>17.106999999999999</v>
      </c>
      <c r="E11" s="36">
        <v>0.89840416203893136</v>
      </c>
      <c r="F11" s="244">
        <v>0.89712616336347961</v>
      </c>
      <c r="G11" s="32">
        <v>17.106999999999999</v>
      </c>
      <c r="H11" s="32">
        <v>51.225000000000001</v>
      </c>
      <c r="I11" s="32">
        <v>17.483000000000001</v>
      </c>
      <c r="J11" s="32">
        <v>31.760999999999999</v>
      </c>
      <c r="K11" s="234">
        <v>32.475999999999999</v>
      </c>
      <c r="L11" s="21">
        <v>-32.475999999999999</v>
      </c>
      <c r="M11" s="21">
        <v>0</v>
      </c>
      <c r="N11" s="21">
        <v>0</v>
      </c>
    </row>
    <row r="12" spans="1:14" s="14" customFormat="1" ht="19.5" customHeight="1">
      <c r="A12" s="12"/>
      <c r="B12" s="33" t="s">
        <v>63</v>
      </c>
      <c r="C12" s="243">
        <v>2.0019999999999998</v>
      </c>
      <c r="D12" s="32">
        <v>2.2490000000000001</v>
      </c>
      <c r="E12" s="36">
        <v>-0.10982658959537583</v>
      </c>
      <c r="F12" s="244">
        <v>-0.11027062693048872</v>
      </c>
      <c r="G12" s="32">
        <v>2.2490000000000001</v>
      </c>
      <c r="H12" s="32">
        <v>3.528</v>
      </c>
      <c r="I12" s="32">
        <v>2.57</v>
      </c>
      <c r="J12" s="32">
        <v>2.944</v>
      </c>
      <c r="K12" s="234">
        <v>2.0019999999999998</v>
      </c>
      <c r="L12" s="21">
        <v>-2.0019999999999998</v>
      </c>
      <c r="M12" s="21">
        <v>0</v>
      </c>
      <c r="N12" s="21">
        <v>0</v>
      </c>
    </row>
    <row r="13" spans="1:14" s="24" customFormat="1" ht="19.5" customHeight="1">
      <c r="A13" s="22"/>
      <c r="B13" s="34" t="s">
        <v>64</v>
      </c>
      <c r="C13" s="245">
        <v>166.39500000000001</v>
      </c>
      <c r="D13" s="27">
        <v>147.06700000000001</v>
      </c>
      <c r="E13" s="39">
        <v>0.13142309287603604</v>
      </c>
      <c r="F13" s="246">
        <v>0.13068867599935927</v>
      </c>
      <c r="G13" s="27">
        <v>147.06700000000001</v>
      </c>
      <c r="H13" s="27">
        <v>186.798</v>
      </c>
      <c r="I13" s="27">
        <v>148.078</v>
      </c>
      <c r="J13" s="27">
        <v>165.804</v>
      </c>
      <c r="K13" s="250">
        <v>166.39500000000001</v>
      </c>
      <c r="L13" s="23">
        <v>-166.39500000000001</v>
      </c>
      <c r="M13" s="23">
        <v>0</v>
      </c>
      <c r="N13" s="23">
        <v>0</v>
      </c>
    </row>
    <row r="14" spans="1:14" s="14" customFormat="1" ht="19.5" customHeight="1">
      <c r="A14" s="12"/>
      <c r="B14" s="33" t="s">
        <v>65</v>
      </c>
      <c r="C14" s="243">
        <v>-31.456</v>
      </c>
      <c r="D14" s="32">
        <v>-30.998000000000001</v>
      </c>
      <c r="E14" s="36">
        <v>1.4775146783663429E-2</v>
      </c>
      <c r="F14" s="244">
        <v>1.4116273785858332E-2</v>
      </c>
      <c r="G14" s="32">
        <v>-30.998000000000001</v>
      </c>
      <c r="H14" s="32">
        <v>-30.561</v>
      </c>
      <c r="I14" s="32">
        <v>-32.383000000000003</v>
      </c>
      <c r="J14" s="32">
        <v>-31.608000000000001</v>
      </c>
      <c r="K14" s="234">
        <v>-31.456</v>
      </c>
      <c r="L14" s="21">
        <v>31.456</v>
      </c>
      <c r="M14" s="21">
        <v>0</v>
      </c>
      <c r="N14" s="21">
        <v>0</v>
      </c>
    </row>
    <row r="15" spans="1:14" s="14" customFormat="1" ht="19.5" customHeight="1">
      <c r="A15" s="12"/>
      <c r="B15" s="33" t="s">
        <v>66</v>
      </c>
      <c r="C15" s="243">
        <v>-29.917000000000002</v>
      </c>
      <c r="D15" s="32">
        <v>-33.173000000000002</v>
      </c>
      <c r="E15" s="36">
        <v>-9.8152111657070495E-2</v>
      </c>
      <c r="F15" s="313">
        <v>-9.8750132819504954E-2</v>
      </c>
      <c r="G15" s="32">
        <v>-33.173000000000002</v>
      </c>
      <c r="H15" s="32">
        <v>-33.852000000000004</v>
      </c>
      <c r="I15" s="32">
        <v>-33.192999999999998</v>
      </c>
      <c r="J15" s="32">
        <v>-33.597999999999999</v>
      </c>
      <c r="K15" s="234">
        <v>-29.917000000000002</v>
      </c>
      <c r="L15" s="21">
        <v>29.917000000000002</v>
      </c>
      <c r="M15" s="21">
        <v>0</v>
      </c>
      <c r="N15" s="21">
        <v>0</v>
      </c>
    </row>
    <row r="16" spans="1:14"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row>
    <row r="17" spans="1:14" s="14" customFormat="1" ht="19.5" customHeight="1">
      <c r="A17" s="12"/>
      <c r="B17" s="33" t="s">
        <v>68</v>
      </c>
      <c r="C17" s="243">
        <v>-2.1509999999999998</v>
      </c>
      <c r="D17" s="32">
        <v>-1.835</v>
      </c>
      <c r="E17" s="36">
        <v>0.17220708446866473</v>
      </c>
      <c r="F17" s="244">
        <v>0.17151771917220893</v>
      </c>
      <c r="G17" s="32">
        <v>-1.835</v>
      </c>
      <c r="H17" s="32">
        <v>-1.8460000000000001</v>
      </c>
      <c r="I17" s="32">
        <v>-1.905</v>
      </c>
      <c r="J17" s="32">
        <v>-2.1230000000000002</v>
      </c>
      <c r="K17" s="234">
        <v>-2.1509999999999998</v>
      </c>
      <c r="L17" s="21">
        <v>2.1509999999999998</v>
      </c>
      <c r="M17" s="21">
        <v>0</v>
      </c>
      <c r="N17" s="21">
        <v>0</v>
      </c>
    </row>
    <row r="18" spans="1:14" s="24" customFormat="1" ht="19.5" customHeight="1">
      <c r="A18" s="22"/>
      <c r="B18" s="20" t="s">
        <v>69</v>
      </c>
      <c r="C18" s="245">
        <v>-63.524000000000001</v>
      </c>
      <c r="D18" s="27">
        <v>-66.006</v>
      </c>
      <c r="E18" s="39">
        <v>-3.7602642184043855E-2</v>
      </c>
      <c r="F18" s="246">
        <v>-3.823249712746693E-2</v>
      </c>
      <c r="G18" s="27">
        <v>-66.006</v>
      </c>
      <c r="H18" s="27">
        <v>-66.259</v>
      </c>
      <c r="I18" s="27">
        <v>-67.480999999999995</v>
      </c>
      <c r="J18" s="27">
        <v>-67.328999999999994</v>
      </c>
      <c r="K18" s="250">
        <v>-63.524000000000001</v>
      </c>
      <c r="L18" s="23">
        <v>63.524000000000001</v>
      </c>
      <c r="M18" s="23">
        <v>0</v>
      </c>
      <c r="N18" s="23">
        <v>0</v>
      </c>
    </row>
    <row r="19" spans="1:14" s="24" customFormat="1" ht="19.5" customHeight="1">
      <c r="A19" s="22"/>
      <c r="B19" s="20" t="s">
        <v>70</v>
      </c>
      <c r="C19" s="245">
        <v>102.871</v>
      </c>
      <c r="D19" s="27">
        <v>81.061000000000007</v>
      </c>
      <c r="E19" s="39">
        <v>0.26905663636027177</v>
      </c>
      <c r="F19" s="246">
        <v>0.26823843005862102</v>
      </c>
      <c r="G19" s="27">
        <v>81.061000000000007</v>
      </c>
      <c r="H19" s="27">
        <v>120.539</v>
      </c>
      <c r="I19" s="27">
        <v>80.596999999999994</v>
      </c>
      <c r="J19" s="27">
        <v>98.474999999999994</v>
      </c>
      <c r="K19" s="250">
        <v>102.871</v>
      </c>
      <c r="L19" s="23">
        <v>-102.871</v>
      </c>
      <c r="M19" s="23">
        <v>0</v>
      </c>
      <c r="N19" s="23">
        <v>0</v>
      </c>
    </row>
    <row r="20" spans="1:14" s="14" customFormat="1" ht="19.5" customHeight="1">
      <c r="A20" s="12"/>
      <c r="B20" s="56" t="s">
        <v>71</v>
      </c>
      <c r="C20" s="243">
        <v>-4.6719999999999997</v>
      </c>
      <c r="D20" s="32">
        <v>-6.3410000000000002</v>
      </c>
      <c r="E20" s="36">
        <v>-0.26320769594701154</v>
      </c>
      <c r="F20" s="244">
        <v>-0.2636215701992799</v>
      </c>
      <c r="G20" s="32">
        <v>-6.3410000000000002</v>
      </c>
      <c r="H20" s="32">
        <v>-13.721</v>
      </c>
      <c r="I20" s="32">
        <v>-6.74</v>
      </c>
      <c r="J20" s="32">
        <v>-28.419</v>
      </c>
      <c r="K20" s="234">
        <v>-4.6719999999999997</v>
      </c>
      <c r="L20" s="21">
        <v>4.6719999999999997</v>
      </c>
      <c r="M20" s="21">
        <v>0</v>
      </c>
      <c r="N20" s="21">
        <v>0</v>
      </c>
    </row>
    <row r="21" spans="1:14" s="24" customFormat="1" ht="19.5" customHeight="1">
      <c r="A21" s="22"/>
      <c r="B21" s="20" t="s">
        <v>72</v>
      </c>
      <c r="C21" s="245">
        <v>98.198999999999998</v>
      </c>
      <c r="D21" s="27">
        <v>74.72</v>
      </c>
      <c r="E21" s="39">
        <v>0.31422644539614564</v>
      </c>
      <c r="F21" s="246">
        <v>0.3133700384756441</v>
      </c>
      <c r="G21" s="27">
        <v>74.72</v>
      </c>
      <c r="H21" s="27">
        <v>106.818</v>
      </c>
      <c r="I21" s="27">
        <v>73.856999999999999</v>
      </c>
      <c r="J21" s="27">
        <v>70.055999999999997</v>
      </c>
      <c r="K21" s="250">
        <v>98.198999999999998</v>
      </c>
      <c r="L21" s="23">
        <v>-98.198999999999998</v>
      </c>
      <c r="M21" s="23">
        <v>0</v>
      </c>
      <c r="N21" s="23">
        <v>0</v>
      </c>
    </row>
    <row r="22" spans="1:14" s="14" customFormat="1" ht="19.5" customHeight="1">
      <c r="A22" s="12"/>
      <c r="B22" s="33" t="s">
        <v>180</v>
      </c>
      <c r="C22" s="243">
        <v>-28.516999999999999</v>
      </c>
      <c r="D22" s="32">
        <v>-18.521000000000001</v>
      </c>
      <c r="E22" s="36">
        <v>0.53971167863506286</v>
      </c>
      <c r="F22" s="244">
        <v>0.53867533543987556</v>
      </c>
      <c r="G22" s="32">
        <v>-18.521000000000001</v>
      </c>
      <c r="H22" s="32">
        <v>-4.5910000000000002</v>
      </c>
      <c r="I22" s="32">
        <v>-1.9039999999999999</v>
      </c>
      <c r="J22" s="32">
        <v>-13.352</v>
      </c>
      <c r="K22" s="234">
        <v>-28.516999999999999</v>
      </c>
      <c r="L22" s="21">
        <v>28.516999999999999</v>
      </c>
      <c r="M22" s="21">
        <v>0</v>
      </c>
      <c r="N22" s="21">
        <v>0</v>
      </c>
    </row>
    <row r="23" spans="1:14" s="14" customFormat="1" ht="19.5" customHeight="1">
      <c r="A23" s="12"/>
      <c r="B23" s="35" t="s">
        <v>181</v>
      </c>
      <c r="C23" s="243">
        <v>-28.634</v>
      </c>
      <c r="D23" s="32">
        <v>-18.527000000000001</v>
      </c>
      <c r="E23" s="36">
        <v>0.54552814810816641</v>
      </c>
      <c r="F23" s="244">
        <v>0.54448786954180939</v>
      </c>
      <c r="G23" s="32">
        <v>-18.527000000000001</v>
      </c>
      <c r="H23" s="32">
        <v>-4.5250000000000004</v>
      </c>
      <c r="I23" s="32">
        <v>-2.0350000000000001</v>
      </c>
      <c r="J23" s="32">
        <v>-2.0179999999999998</v>
      </c>
      <c r="K23" s="234">
        <v>-28.634</v>
      </c>
      <c r="L23" s="21">
        <v>28.634</v>
      </c>
      <c r="M23" s="21">
        <v>0</v>
      </c>
      <c r="N23" s="21">
        <v>0</v>
      </c>
    </row>
    <row r="24" spans="1:14" s="14" customFormat="1" ht="19.5" customHeight="1">
      <c r="A24" s="12"/>
      <c r="B24" s="33" t="s">
        <v>74</v>
      </c>
      <c r="C24" s="243">
        <v>-1.786</v>
      </c>
      <c r="D24" s="32">
        <v>-1.0620000000000001</v>
      </c>
      <c r="E24" s="36">
        <v>0.68173258003766479</v>
      </c>
      <c r="F24" s="244">
        <v>0.68060062371568886</v>
      </c>
      <c r="G24" s="32">
        <v>-1.0620000000000001</v>
      </c>
      <c r="H24" s="32">
        <v>-2.6789999999999998</v>
      </c>
      <c r="I24" s="32">
        <v>-3.0579999999999998</v>
      </c>
      <c r="J24" s="32">
        <v>-1.8280000000000001</v>
      </c>
      <c r="K24" s="234">
        <v>-1.786</v>
      </c>
      <c r="L24" s="21">
        <v>1.786</v>
      </c>
      <c r="M24" s="21">
        <v>0</v>
      </c>
      <c r="N24" s="21">
        <v>0</v>
      </c>
    </row>
    <row r="25" spans="1:14" s="24" customFormat="1" ht="19.5" customHeight="1">
      <c r="A25" s="12"/>
      <c r="B25" s="33" t="s">
        <v>75</v>
      </c>
      <c r="C25" s="243">
        <v>1.1180000000000001</v>
      </c>
      <c r="D25" s="32">
        <v>6.7279999999999998</v>
      </c>
      <c r="E25" s="36">
        <v>-0.83382877526753862</v>
      </c>
      <c r="F25" s="244">
        <v>-0.83392894250650562</v>
      </c>
      <c r="G25" s="32">
        <v>6.7279999999999998</v>
      </c>
      <c r="H25" s="32">
        <v>-4.0000000000000001E-3</v>
      </c>
      <c r="I25" s="32">
        <v>-9.1999999999999998E-2</v>
      </c>
      <c r="J25" s="32">
        <v>-0.14299999999999999</v>
      </c>
      <c r="K25" s="234">
        <v>1.1180000000000001</v>
      </c>
      <c r="L25" s="21">
        <v>-1.1180000000000001</v>
      </c>
      <c r="M25" s="21">
        <v>0</v>
      </c>
      <c r="N25" s="21">
        <v>0</v>
      </c>
    </row>
    <row r="26" spans="1:14" s="26" customFormat="1" ht="19.5" customHeight="1">
      <c r="A26" s="25"/>
      <c r="B26" s="20" t="s">
        <v>76</v>
      </c>
      <c r="C26" s="245">
        <v>69.013999999999996</v>
      </c>
      <c r="D26" s="27">
        <v>61.865000000000002</v>
      </c>
      <c r="E26" s="39">
        <v>0.11555806999110962</v>
      </c>
      <c r="F26" s="246">
        <v>0.11483782128200523</v>
      </c>
      <c r="G26" s="27">
        <v>61.865000000000002</v>
      </c>
      <c r="H26" s="27">
        <v>99.543999999999997</v>
      </c>
      <c r="I26" s="27">
        <v>68.802999999999997</v>
      </c>
      <c r="J26" s="27">
        <v>54.732999999999997</v>
      </c>
      <c r="K26" s="250">
        <v>69.013999999999996</v>
      </c>
      <c r="L26" s="23">
        <v>-69.013999999999996</v>
      </c>
      <c r="M26" s="23">
        <v>0</v>
      </c>
      <c r="N26" s="23">
        <v>0</v>
      </c>
    </row>
    <row r="27" spans="1:14" ht="19.5" customHeight="1">
      <c r="A27" s="25"/>
      <c r="B27" s="20" t="s">
        <v>170</v>
      </c>
      <c r="C27" s="247">
        <v>55.523000000000003</v>
      </c>
      <c r="D27" s="248">
        <v>49.435000000000002</v>
      </c>
      <c r="E27" s="314">
        <v>0.1231516132294932</v>
      </c>
      <c r="F27" s="249">
        <v>0.12242906891144048</v>
      </c>
      <c r="G27" s="27">
        <v>49.435000000000002</v>
      </c>
      <c r="H27" s="27">
        <v>78.703000000000003</v>
      </c>
      <c r="I27" s="27">
        <v>54.761000000000003</v>
      </c>
      <c r="J27" s="27">
        <v>40.293999999999997</v>
      </c>
      <c r="K27" s="251">
        <v>55.523000000000003</v>
      </c>
      <c r="L27" s="23">
        <v>-55.523000000000003</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0.38176627903482674</v>
      </c>
      <c r="D31" s="77">
        <v>0.44881584583897133</v>
      </c>
      <c r="E31" s="78">
        <v>-6.7049566804144591</v>
      </c>
      <c r="F31" s="79"/>
      <c r="G31" s="77">
        <v>0.44881584583897133</v>
      </c>
      <c r="H31" s="77">
        <v>0.35470936519662949</v>
      </c>
      <c r="I31" s="77">
        <v>0.45571252988289951</v>
      </c>
      <c r="J31" s="77">
        <v>0.40607584859231377</v>
      </c>
      <c r="K31" s="77">
        <v>0.38176627903482674</v>
      </c>
      <c r="L31" s="376">
        <v>0.38176627903482674</v>
      </c>
      <c r="M31" s="376" t="e">
        <v>#DIV/0!</v>
      </c>
      <c r="N31" s="376" t="e">
        <v>#DIV/0!</v>
      </c>
    </row>
    <row r="32" spans="1:14" ht="19.5" customHeight="1">
      <c r="A32" s="42"/>
      <c r="B32" s="20" t="s">
        <v>85</v>
      </c>
      <c r="C32" s="49">
        <v>12.884292394289407</v>
      </c>
      <c r="D32" s="49">
        <v>19.067335607095313</v>
      </c>
      <c r="E32" s="59">
        <v>-6.1830432128059059</v>
      </c>
      <c r="F32" s="80"/>
      <c r="G32" s="49">
        <v>19.067335607095313</v>
      </c>
      <c r="H32" s="49">
        <v>40.131654112728604</v>
      </c>
      <c r="I32" s="49">
        <v>19.249165453002977</v>
      </c>
      <c r="J32" s="49">
        <v>79.717263044843065</v>
      </c>
      <c r="K32" s="49">
        <v>12.884292394289407</v>
      </c>
      <c r="L32" s="50">
        <v>-25.340446141280445</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14475.852000000001</v>
      </c>
      <c r="D34" s="27">
        <v>13600.743</v>
      </c>
      <c r="E34" s="39">
        <v>6.4342734805002966E-2</v>
      </c>
      <c r="F34" s="81"/>
      <c r="G34" s="27">
        <v>13600.743</v>
      </c>
      <c r="H34" s="27">
        <v>13671.111000000001</v>
      </c>
      <c r="I34" s="27">
        <v>14225.686</v>
      </c>
      <c r="J34" s="27">
        <v>14259.423000000001</v>
      </c>
      <c r="K34" s="27">
        <v>14475.852000000001</v>
      </c>
      <c r="L34" s="23">
        <v>0</v>
      </c>
      <c r="M34" s="23">
        <v>0</v>
      </c>
      <c r="N34" s="23">
        <v>0</v>
      </c>
    </row>
    <row r="35" spans="1:16" ht="19.5" customHeight="1">
      <c r="A35" s="53"/>
      <c r="B35" s="34" t="s">
        <v>254</v>
      </c>
      <c r="C35" s="27">
        <v>14097.781000000001</v>
      </c>
      <c r="D35" s="27">
        <v>13432.424000000001</v>
      </c>
      <c r="E35" s="39">
        <v>4.953365081388128E-2</v>
      </c>
      <c r="F35" s="81"/>
      <c r="G35" s="27">
        <v>13432.424000000001</v>
      </c>
      <c r="H35" s="27">
        <v>13271.262000000001</v>
      </c>
      <c r="I35" s="27">
        <v>13352.892</v>
      </c>
      <c r="J35" s="27">
        <v>13514.210999999999</v>
      </c>
      <c r="K35" s="27">
        <v>14097.781000000001</v>
      </c>
      <c r="L35" s="23">
        <v>0</v>
      </c>
      <c r="M35" s="23">
        <v>0</v>
      </c>
      <c r="N35" s="23">
        <v>0</v>
      </c>
    </row>
    <row r="36" spans="1:16" ht="19.5" customHeight="1">
      <c r="A36" s="42"/>
      <c r="B36" s="20" t="s">
        <v>158</v>
      </c>
      <c r="C36" s="27">
        <v>13776.450999999999</v>
      </c>
      <c r="D36" s="27">
        <v>13851.02</v>
      </c>
      <c r="E36" s="39">
        <v>-5.3836468361175838E-3</v>
      </c>
      <c r="F36" s="82"/>
      <c r="G36" s="27">
        <v>13851.02</v>
      </c>
      <c r="H36" s="27">
        <v>14136.486000000001</v>
      </c>
      <c r="I36" s="27">
        <v>14265.411</v>
      </c>
      <c r="J36" s="27">
        <v>13719.772499999999</v>
      </c>
      <c r="K36" s="27">
        <v>13776.450999999999</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3330.79</v>
      </c>
      <c r="D38" s="27">
        <v>3345.6</v>
      </c>
      <c r="E38" s="39">
        <v>-4.4267097082735241E-3</v>
      </c>
      <c r="F38" s="79"/>
      <c r="G38" s="27">
        <v>3345.6</v>
      </c>
      <c r="H38" s="27">
        <v>3334.46</v>
      </c>
      <c r="I38" s="27">
        <v>3320.9</v>
      </c>
      <c r="J38" s="27">
        <v>3338.7</v>
      </c>
      <c r="K38" s="27">
        <v>3330.79</v>
      </c>
      <c r="L38" s="23">
        <v>0</v>
      </c>
      <c r="M38" s="23">
        <v>0</v>
      </c>
      <c r="N38" s="23">
        <v>0</v>
      </c>
    </row>
    <row r="39" spans="1:16" ht="19.5" customHeight="1" outlineLevel="1">
      <c r="A39" s="7"/>
      <c r="B39" s="34" t="s">
        <v>247</v>
      </c>
      <c r="C39" s="77">
        <v>0.12450757101243376</v>
      </c>
      <c r="D39" s="77">
        <v>0.11353139561702627</v>
      </c>
      <c r="E39" s="373">
        <v>1.097617539540749</v>
      </c>
      <c r="F39" s="341"/>
      <c r="G39" s="77">
        <v>0.11353139561702627</v>
      </c>
      <c r="H39" s="77">
        <v>0.17683584698167612</v>
      </c>
      <c r="I39" s="77">
        <v>0.12019974641807218</v>
      </c>
      <c r="J39" s="77">
        <v>8.8910142055987601E-2</v>
      </c>
      <c r="K39" s="77">
        <v>0.12450757101243376</v>
      </c>
      <c r="L39" s="376">
        <v>0</v>
      </c>
      <c r="M39" s="376">
        <v>0</v>
      </c>
      <c r="N39" s="376">
        <v>0</v>
      </c>
      <c r="O39" s="340"/>
      <c r="P39" s="340"/>
    </row>
    <row r="40" spans="1:16" ht="12.75" customHeight="1">
      <c r="B40" s="556" t="s">
        <v>313</v>
      </c>
      <c r="C40" s="556"/>
      <c r="D40" s="556"/>
      <c r="E40" s="556"/>
      <c r="F40" s="556"/>
      <c r="G40" s="556"/>
      <c r="H40" s="556"/>
      <c r="I40" s="556"/>
      <c r="J40" s="556"/>
      <c r="K40" s="556"/>
      <c r="L40" s="556"/>
      <c r="M40" s="556"/>
    </row>
    <row r="41" spans="1:16" ht="12.75" customHeight="1">
      <c r="C41" s="27"/>
      <c r="D41" s="27"/>
      <c r="H41" s="27"/>
      <c r="I41" s="27"/>
      <c r="J41" s="27"/>
      <c r="K41" s="27"/>
      <c r="L41" s="23"/>
      <c r="M41" s="23"/>
      <c r="N41" s="23"/>
    </row>
    <row r="42" spans="1:16" ht="12.75" customHeight="1">
      <c r="C42" s="27"/>
      <c r="D42" s="27"/>
      <c r="H42" s="27"/>
      <c r="I42" s="27"/>
      <c r="J42" s="27"/>
      <c r="K42" s="27"/>
      <c r="L42" s="23"/>
      <c r="M42" s="23"/>
      <c r="N42" s="23"/>
    </row>
    <row r="43" spans="1:16" ht="12.75" customHeight="1">
      <c r="C43" s="27"/>
      <c r="D43" s="27"/>
      <c r="H43" s="27"/>
      <c r="I43" s="27"/>
      <c r="J43" s="27"/>
      <c r="K43" s="27"/>
      <c r="L43" s="23"/>
      <c r="M43" s="23"/>
      <c r="N43" s="23"/>
    </row>
    <row r="45" spans="1:16" ht="12.75" customHeight="1">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P45"/>
  <sheetViews>
    <sheetView showGridLines="0" zoomScale="70" zoomScaleNormal="70" workbookViewId="0">
      <selection activeCell="AE33" sqref="AE33"/>
    </sheetView>
  </sheetViews>
  <sheetFormatPr defaultRowHeight="12.75" customHeight="1"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381"/>
      <c r="M1" s="381"/>
      <c r="N1" s="381"/>
    </row>
    <row r="2" spans="1:14" ht="30.75" customHeight="1">
      <c r="A2" s="549" t="s">
        <v>29</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381"/>
      <c r="M3" s="381"/>
      <c r="N3" s="381"/>
    </row>
    <row r="4" spans="1:14" ht="12.75" customHeight="1">
      <c r="A4" s="7"/>
      <c r="B4" s="222" t="s">
        <v>8</v>
      </c>
      <c r="C4" s="7"/>
      <c r="D4" s="7"/>
      <c r="E4" s="28"/>
      <c r="F4" s="28"/>
      <c r="G4" s="7"/>
      <c r="H4" s="7"/>
      <c r="I4" s="7"/>
      <c r="J4" s="7"/>
      <c r="K4" s="7"/>
      <c r="L4" s="381"/>
      <c r="M4" s="381"/>
      <c r="N4" s="381"/>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47.801000000000002</v>
      </c>
      <c r="D8" s="32">
        <v>51.180999999999997</v>
      </c>
      <c r="E8" s="36">
        <v>-6.6040132080264047E-2</v>
      </c>
      <c r="F8" s="244">
        <v>-7.4807305288545053E-2</v>
      </c>
      <c r="G8" s="32">
        <v>51.180999999999997</v>
      </c>
      <c r="H8" s="32">
        <v>49.180999999999997</v>
      </c>
      <c r="I8" s="32">
        <v>50.707000000000001</v>
      </c>
      <c r="J8" s="32">
        <v>50.337000000000003</v>
      </c>
      <c r="K8" s="234">
        <v>47.801000000000002</v>
      </c>
      <c r="L8" s="21">
        <v>-47.801000000000002</v>
      </c>
      <c r="M8" s="21">
        <v>0</v>
      </c>
      <c r="N8" s="21">
        <v>0</v>
      </c>
    </row>
    <row r="9" spans="1:14" s="14" customFormat="1" ht="19.5" customHeight="1">
      <c r="A9" s="12"/>
      <c r="B9" s="33" t="s">
        <v>60</v>
      </c>
      <c r="C9" s="243">
        <v>2E-3</v>
      </c>
      <c r="D9" s="32">
        <v>0</v>
      </c>
      <c r="E9" s="36" t="s">
        <v>24</v>
      </c>
      <c r="F9" s="244" t="s">
        <v>199</v>
      </c>
      <c r="G9" s="32">
        <v>0</v>
      </c>
      <c r="H9" s="32">
        <v>0.59</v>
      </c>
      <c r="I9" s="32">
        <v>2E-3</v>
      </c>
      <c r="J9" s="32">
        <v>1E-3</v>
      </c>
      <c r="K9" s="234">
        <v>2E-3</v>
      </c>
      <c r="L9" s="21">
        <v>-2E-3</v>
      </c>
      <c r="M9" s="21">
        <v>0</v>
      </c>
      <c r="N9" s="21">
        <v>0</v>
      </c>
    </row>
    <row r="10" spans="1:14" s="14" customFormat="1" ht="19.5" customHeight="1">
      <c r="A10" s="12"/>
      <c r="B10" s="33" t="s">
        <v>61</v>
      </c>
      <c r="C10" s="243">
        <v>34.055</v>
      </c>
      <c r="D10" s="32">
        <v>31.111000000000001</v>
      </c>
      <c r="E10" s="36">
        <v>9.4628909388962068E-2</v>
      </c>
      <c r="F10" s="244">
        <v>8.4353520074030228E-2</v>
      </c>
      <c r="G10" s="32">
        <v>31.111000000000001</v>
      </c>
      <c r="H10" s="32">
        <v>32.134</v>
      </c>
      <c r="I10" s="32">
        <v>32.338999999999999</v>
      </c>
      <c r="J10" s="32">
        <v>29.701000000000001</v>
      </c>
      <c r="K10" s="234">
        <v>34.055</v>
      </c>
      <c r="L10" s="21">
        <v>-34.055</v>
      </c>
      <c r="M10" s="21">
        <v>0</v>
      </c>
      <c r="N10" s="21">
        <v>0</v>
      </c>
    </row>
    <row r="11" spans="1:14" s="14" customFormat="1" ht="19.5" customHeight="1">
      <c r="A11" s="12"/>
      <c r="B11" s="33" t="s">
        <v>62</v>
      </c>
      <c r="C11" s="243">
        <v>15.13</v>
      </c>
      <c r="D11" s="32">
        <v>15.069000000000001</v>
      </c>
      <c r="E11" s="36">
        <v>4.048045656646071E-3</v>
      </c>
      <c r="F11" s="244">
        <v>-5.3770521746427371E-3</v>
      </c>
      <c r="G11" s="32">
        <v>15.069000000000001</v>
      </c>
      <c r="H11" s="32">
        <v>17.277999999999999</v>
      </c>
      <c r="I11" s="32">
        <v>12.647</v>
      </c>
      <c r="J11" s="32">
        <v>5.3609999999999998</v>
      </c>
      <c r="K11" s="234">
        <v>15.13</v>
      </c>
      <c r="L11" s="21">
        <v>-15.13</v>
      </c>
      <c r="M11" s="21">
        <v>0</v>
      </c>
      <c r="N11" s="21">
        <v>0</v>
      </c>
    </row>
    <row r="12" spans="1:14" s="14" customFormat="1" ht="19.5" customHeight="1">
      <c r="A12" s="12"/>
      <c r="B12" s="33" t="s">
        <v>63</v>
      </c>
      <c r="C12" s="243">
        <v>3.9929999999999999</v>
      </c>
      <c r="D12" s="32">
        <v>6.1529999999999996</v>
      </c>
      <c r="E12" s="36">
        <v>-0.35104826913700626</v>
      </c>
      <c r="F12" s="244">
        <v>-0.35627461372336516</v>
      </c>
      <c r="G12" s="32">
        <v>6.1529999999999996</v>
      </c>
      <c r="H12" s="32">
        <v>3.9079999999999999</v>
      </c>
      <c r="I12" s="32">
        <v>21.693999999999999</v>
      </c>
      <c r="J12" s="32">
        <v>6.9160000000000004</v>
      </c>
      <c r="K12" s="234">
        <v>3.9929999999999999</v>
      </c>
      <c r="L12" s="21">
        <v>-3.9929999999999999</v>
      </c>
      <c r="M12" s="21">
        <v>0</v>
      </c>
      <c r="N12" s="21">
        <v>0</v>
      </c>
    </row>
    <row r="13" spans="1:14" s="24" customFormat="1" ht="19.5" customHeight="1">
      <c r="A13" s="22"/>
      <c r="B13" s="34" t="s">
        <v>64</v>
      </c>
      <c r="C13" s="245">
        <v>100.98099999999999</v>
      </c>
      <c r="D13" s="27">
        <v>103.514</v>
      </c>
      <c r="E13" s="39">
        <v>-2.4470119983770355E-2</v>
      </c>
      <c r="F13" s="246">
        <v>-3.3590142909908062E-2</v>
      </c>
      <c r="G13" s="27">
        <v>103.514</v>
      </c>
      <c r="H13" s="27">
        <v>103.09099999999999</v>
      </c>
      <c r="I13" s="27">
        <v>117.389</v>
      </c>
      <c r="J13" s="27">
        <v>92.316000000000003</v>
      </c>
      <c r="K13" s="250">
        <v>100.98099999999999</v>
      </c>
      <c r="L13" s="23">
        <v>-100.98099999999999</v>
      </c>
      <c r="M13" s="23">
        <v>0</v>
      </c>
      <c r="N13" s="23">
        <v>0</v>
      </c>
    </row>
    <row r="14" spans="1:14" s="14" customFormat="1" ht="19.5" customHeight="1">
      <c r="A14" s="12"/>
      <c r="B14" s="33" t="s">
        <v>65</v>
      </c>
      <c r="C14" s="243">
        <v>-14.444000000000001</v>
      </c>
      <c r="D14" s="32">
        <v>-14.452999999999999</v>
      </c>
      <c r="E14" s="36">
        <v>-6.2270808828601698E-4</v>
      </c>
      <c r="F14" s="244">
        <v>-1.0003961094472711E-2</v>
      </c>
      <c r="G14" s="32">
        <v>-14.452999999999999</v>
      </c>
      <c r="H14" s="32">
        <v>-14.353999999999999</v>
      </c>
      <c r="I14" s="32">
        <v>-14.339</v>
      </c>
      <c r="J14" s="32">
        <v>-14.475</v>
      </c>
      <c r="K14" s="234">
        <v>-14.444000000000001</v>
      </c>
      <c r="L14" s="21">
        <v>14.444000000000001</v>
      </c>
      <c r="M14" s="21">
        <v>0</v>
      </c>
      <c r="N14" s="21">
        <v>0</v>
      </c>
    </row>
    <row r="15" spans="1:14" s="14" customFormat="1" ht="19.5" customHeight="1">
      <c r="A15" s="12"/>
      <c r="B15" s="33" t="s">
        <v>66</v>
      </c>
      <c r="C15" s="243">
        <v>-27.669</v>
      </c>
      <c r="D15" s="32">
        <v>-24.292000000000002</v>
      </c>
      <c r="E15" s="36">
        <v>0.13901696031615352</v>
      </c>
      <c r="F15" s="313">
        <v>0.1283248959981349</v>
      </c>
      <c r="G15" s="32">
        <v>-24.292000000000002</v>
      </c>
      <c r="H15" s="32">
        <v>-25.253</v>
      </c>
      <c r="I15" s="32">
        <v>-24.031000000000002</v>
      </c>
      <c r="J15" s="32">
        <v>-27.240000000000002</v>
      </c>
      <c r="K15" s="234">
        <v>-27.669</v>
      </c>
      <c r="L15" s="21">
        <v>27.669</v>
      </c>
      <c r="M15" s="21">
        <v>0</v>
      </c>
      <c r="N15" s="21">
        <v>0</v>
      </c>
    </row>
    <row r="16" spans="1:14"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row>
    <row r="17" spans="1:14" s="14" customFormat="1" ht="19.5" customHeight="1">
      <c r="A17" s="12"/>
      <c r="B17" s="33" t="s">
        <v>68</v>
      </c>
      <c r="C17" s="243">
        <v>-0.83499999999999996</v>
      </c>
      <c r="D17" s="32">
        <v>-0.65200000000000002</v>
      </c>
      <c r="E17" s="36">
        <v>0.28067484662576669</v>
      </c>
      <c r="F17" s="244">
        <v>0.26865302578569644</v>
      </c>
      <c r="G17" s="32">
        <v>-0.65200000000000002</v>
      </c>
      <c r="H17" s="32">
        <v>-0.94899999999999995</v>
      </c>
      <c r="I17" s="32">
        <v>-2.7850000000000001</v>
      </c>
      <c r="J17" s="32">
        <v>-4.524</v>
      </c>
      <c r="K17" s="234">
        <v>-0.83499999999999996</v>
      </c>
      <c r="L17" s="21">
        <v>0.83499999999999996</v>
      </c>
      <c r="M17" s="21">
        <v>0</v>
      </c>
      <c r="N17" s="21">
        <v>0</v>
      </c>
    </row>
    <row r="18" spans="1:14" s="24" customFormat="1" ht="19.5" customHeight="1">
      <c r="A18" s="22"/>
      <c r="B18" s="20" t="s">
        <v>69</v>
      </c>
      <c r="C18" s="245">
        <v>-42.948</v>
      </c>
      <c r="D18" s="27">
        <v>-39.396999999999998</v>
      </c>
      <c r="E18" s="39">
        <v>9.0133766530446469E-2</v>
      </c>
      <c r="F18" s="246">
        <v>7.9900573563988567E-2</v>
      </c>
      <c r="G18" s="27">
        <v>-39.396999999999998</v>
      </c>
      <c r="H18" s="27">
        <v>-40.555999999999997</v>
      </c>
      <c r="I18" s="27">
        <v>-41.155000000000001</v>
      </c>
      <c r="J18" s="27">
        <v>-46.238999999999997</v>
      </c>
      <c r="K18" s="250">
        <v>-42.948</v>
      </c>
      <c r="L18" s="23">
        <v>42.948</v>
      </c>
      <c r="M18" s="23">
        <v>0</v>
      </c>
      <c r="N18" s="23">
        <v>0</v>
      </c>
    </row>
    <row r="19" spans="1:14" s="24" customFormat="1" ht="19.5" customHeight="1">
      <c r="A19" s="22"/>
      <c r="B19" s="20" t="s">
        <v>70</v>
      </c>
      <c r="C19" s="245">
        <v>58.033000000000001</v>
      </c>
      <c r="D19" s="27">
        <v>64.117000000000004</v>
      </c>
      <c r="E19" s="39">
        <v>-9.4889030990221057E-2</v>
      </c>
      <c r="F19" s="246">
        <v>-0.10332015253327545</v>
      </c>
      <c r="G19" s="27">
        <v>64.117000000000004</v>
      </c>
      <c r="H19" s="27">
        <v>62.534999999999997</v>
      </c>
      <c r="I19" s="27">
        <v>76.233999999999995</v>
      </c>
      <c r="J19" s="27">
        <v>46.076999999999998</v>
      </c>
      <c r="K19" s="250">
        <v>58.033000000000001</v>
      </c>
      <c r="L19" s="23">
        <v>-58.033000000000001</v>
      </c>
      <c r="M19" s="23">
        <v>0</v>
      </c>
      <c r="N19" s="23">
        <v>0</v>
      </c>
    </row>
    <row r="20" spans="1:14" s="14" customFormat="1" ht="19.5" customHeight="1">
      <c r="A20" s="12"/>
      <c r="B20" s="56" t="s">
        <v>71</v>
      </c>
      <c r="C20" s="243">
        <v>5.7779999999999996</v>
      </c>
      <c r="D20" s="32">
        <v>-3.4249999999999998</v>
      </c>
      <c r="E20" s="36" t="s">
        <v>24</v>
      </c>
      <c r="F20" s="244" t="s">
        <v>24</v>
      </c>
      <c r="G20" s="32">
        <v>-3.4249999999999998</v>
      </c>
      <c r="H20" s="32">
        <v>-5.1840000000000002</v>
      </c>
      <c r="I20" s="32">
        <v>-0.45800000000000002</v>
      </c>
      <c r="J20" s="32">
        <v>-12.387</v>
      </c>
      <c r="K20" s="234">
        <v>5.7779999999999996</v>
      </c>
      <c r="L20" s="21">
        <v>-5.7779999999999996</v>
      </c>
      <c r="M20" s="21">
        <v>0</v>
      </c>
      <c r="N20" s="21">
        <v>0</v>
      </c>
    </row>
    <row r="21" spans="1:14" s="24" customFormat="1" ht="19.5" customHeight="1">
      <c r="A21" s="22"/>
      <c r="B21" s="20" t="s">
        <v>72</v>
      </c>
      <c r="C21" s="245">
        <v>63.811</v>
      </c>
      <c r="D21" s="27">
        <v>60.692</v>
      </c>
      <c r="E21" s="39">
        <v>5.1390628089369228E-2</v>
      </c>
      <c r="F21" s="246">
        <v>4.1579270982633247E-2</v>
      </c>
      <c r="G21" s="27">
        <v>60.692</v>
      </c>
      <c r="H21" s="27">
        <v>57.350999999999999</v>
      </c>
      <c r="I21" s="27">
        <v>75.775999999999996</v>
      </c>
      <c r="J21" s="27">
        <v>33.69</v>
      </c>
      <c r="K21" s="250">
        <v>63.811</v>
      </c>
      <c r="L21" s="23">
        <v>-63.811</v>
      </c>
      <c r="M21" s="23">
        <v>0</v>
      </c>
      <c r="N21" s="23">
        <v>0</v>
      </c>
    </row>
    <row r="22" spans="1:14" s="14" customFormat="1" ht="19.5" customHeight="1">
      <c r="A22" s="12"/>
      <c r="B22" s="33" t="s">
        <v>180</v>
      </c>
      <c r="C22" s="243">
        <v>-30.277999999999999</v>
      </c>
      <c r="D22" s="32">
        <v>-15.351000000000001</v>
      </c>
      <c r="E22" s="36">
        <v>0.97237964953423206</v>
      </c>
      <c r="F22" s="244">
        <v>0.95386472762609253</v>
      </c>
      <c r="G22" s="32">
        <v>-15.351000000000001</v>
      </c>
      <c r="H22" s="32">
        <v>1.7350000000000001</v>
      </c>
      <c r="I22" s="32">
        <v>1.915</v>
      </c>
      <c r="J22" s="32">
        <v>-0.96699999999999997</v>
      </c>
      <c r="K22" s="234">
        <v>-30.277999999999999</v>
      </c>
      <c r="L22" s="21">
        <v>30.277999999999999</v>
      </c>
      <c r="M22" s="21">
        <v>0</v>
      </c>
      <c r="N22" s="21">
        <v>0</v>
      </c>
    </row>
    <row r="23" spans="1:14" s="14" customFormat="1" ht="19.5" customHeight="1">
      <c r="A23" s="12"/>
      <c r="B23" s="35" t="s">
        <v>181</v>
      </c>
      <c r="C23" s="243">
        <v>-27.783000000000001</v>
      </c>
      <c r="D23" s="32">
        <v>-21.727</v>
      </c>
      <c r="E23" s="36">
        <v>0.27873153219496483</v>
      </c>
      <c r="F23" s="244">
        <v>0.26672795343885602</v>
      </c>
      <c r="G23" s="32">
        <v>-21.727</v>
      </c>
      <c r="H23" s="32">
        <v>1.7609999999999999</v>
      </c>
      <c r="I23" s="32">
        <v>0.191</v>
      </c>
      <c r="J23" s="32">
        <v>-4.2999999999999997E-2</v>
      </c>
      <c r="K23" s="234">
        <v>-27.783000000000001</v>
      </c>
      <c r="L23" s="21">
        <v>27.783000000000001</v>
      </c>
      <c r="M23" s="21">
        <v>0</v>
      </c>
      <c r="N23" s="21">
        <v>0</v>
      </c>
    </row>
    <row r="24" spans="1:14" s="14" customFormat="1" ht="19.5" customHeight="1">
      <c r="A24" s="12"/>
      <c r="B24" s="33" t="s">
        <v>74</v>
      </c>
      <c r="C24" s="243">
        <v>0</v>
      </c>
      <c r="D24" s="32">
        <v>-7.3999999999999996E-2</v>
      </c>
      <c r="E24" s="36">
        <v>-1</v>
      </c>
      <c r="F24" s="244">
        <v>-1</v>
      </c>
      <c r="G24" s="32">
        <v>-7.3999999999999996E-2</v>
      </c>
      <c r="H24" s="32">
        <v>1E-3</v>
      </c>
      <c r="I24" s="32">
        <v>-1E-3</v>
      </c>
      <c r="J24" s="32">
        <v>-0.75800000000000001</v>
      </c>
      <c r="K24" s="234">
        <v>0</v>
      </c>
      <c r="L24" s="21">
        <v>0</v>
      </c>
      <c r="M24" s="21">
        <v>0</v>
      </c>
      <c r="N24" s="21">
        <v>0</v>
      </c>
    </row>
    <row r="25" spans="1:14" s="24" customFormat="1" ht="19.5" customHeight="1">
      <c r="A25" s="12"/>
      <c r="B25" s="33" t="s">
        <v>75</v>
      </c>
      <c r="C25" s="243">
        <v>5.0000000000000001E-3</v>
      </c>
      <c r="D25" s="32">
        <v>-6.4000000000000001E-2</v>
      </c>
      <c r="E25" s="36" t="s">
        <v>24</v>
      </c>
      <c r="F25" s="244" t="s">
        <v>24</v>
      </c>
      <c r="G25" s="32">
        <v>-6.4000000000000001E-2</v>
      </c>
      <c r="H25" s="32">
        <v>0.34499999999999997</v>
      </c>
      <c r="I25" s="32">
        <v>-2E-3</v>
      </c>
      <c r="J25" s="32">
        <v>-7.5999999999999998E-2</v>
      </c>
      <c r="K25" s="234">
        <v>5.0000000000000001E-3</v>
      </c>
      <c r="L25" s="21">
        <v>-5.0000000000000001E-3</v>
      </c>
      <c r="M25" s="21">
        <v>0</v>
      </c>
      <c r="N25" s="21">
        <v>0</v>
      </c>
    </row>
    <row r="26" spans="1:14" s="26" customFormat="1" ht="19.5" customHeight="1">
      <c r="A26" s="25"/>
      <c r="B26" s="20" t="s">
        <v>76</v>
      </c>
      <c r="C26" s="245">
        <v>33.537999999999997</v>
      </c>
      <c r="D26" s="27">
        <v>45.203000000000003</v>
      </c>
      <c r="E26" s="39">
        <v>-0.25805809348937025</v>
      </c>
      <c r="F26" s="246">
        <v>-0.26491409600230093</v>
      </c>
      <c r="G26" s="27">
        <v>45.203000000000003</v>
      </c>
      <c r="H26" s="27">
        <v>59.432000000000002</v>
      </c>
      <c r="I26" s="27">
        <v>77.688000000000002</v>
      </c>
      <c r="J26" s="27">
        <v>31.888999999999999</v>
      </c>
      <c r="K26" s="250">
        <v>33.537999999999997</v>
      </c>
      <c r="L26" s="23">
        <v>-33.537999999999997</v>
      </c>
      <c r="M26" s="23">
        <v>0</v>
      </c>
      <c r="N26" s="23">
        <v>0</v>
      </c>
    </row>
    <row r="27" spans="1:14" ht="19.5" customHeight="1">
      <c r="A27" s="25"/>
      <c r="B27" s="20" t="s">
        <v>170</v>
      </c>
      <c r="C27" s="247">
        <v>29.835999999999999</v>
      </c>
      <c r="D27" s="248">
        <v>37.698999999999998</v>
      </c>
      <c r="E27" s="314">
        <v>-0.20857317170216716</v>
      </c>
      <c r="F27" s="249">
        <v>-0.21589408204886662</v>
      </c>
      <c r="G27" s="27">
        <v>37.698999999999998</v>
      </c>
      <c r="H27" s="27">
        <v>48.165999999999997</v>
      </c>
      <c r="I27" s="27">
        <v>65.278000000000006</v>
      </c>
      <c r="J27" s="27">
        <v>22.085000000000001</v>
      </c>
      <c r="K27" s="251">
        <v>29.835999999999999</v>
      </c>
      <c r="L27" s="23">
        <v>-29.835999999999999</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0.42530773115734644</v>
      </c>
      <c r="D31" s="77">
        <v>0.38059586142937185</v>
      </c>
      <c r="E31" s="78">
        <v>4.471186972797458</v>
      </c>
      <c r="F31" s="79"/>
      <c r="G31" s="77">
        <v>0.38059586142937185</v>
      </c>
      <c r="H31" s="77">
        <v>0.39340000582010071</v>
      </c>
      <c r="I31" s="77">
        <v>0.3505865115130038</v>
      </c>
      <c r="J31" s="77">
        <v>0.50087742103210708</v>
      </c>
      <c r="K31" s="77">
        <v>0.42530773115734644</v>
      </c>
      <c r="L31" s="376">
        <v>0.42530773115734644</v>
      </c>
      <c r="M31" s="376" t="e">
        <v>#DIV/0!</v>
      </c>
      <c r="N31" s="376" t="e">
        <v>#DIV/0!</v>
      </c>
    </row>
    <row r="32" spans="1:14" ht="19.5" customHeight="1">
      <c r="A32" s="42"/>
      <c r="B32" s="20" t="s">
        <v>85</v>
      </c>
      <c r="C32" s="49">
        <v>-63.91628272280267</v>
      </c>
      <c r="D32" s="49">
        <v>40.371637127348798</v>
      </c>
      <c r="E32" s="59">
        <v>-104.28791985015147</v>
      </c>
      <c r="F32" s="80"/>
      <c r="G32" s="49">
        <v>40.371637127348798</v>
      </c>
      <c r="H32" s="49">
        <v>60.7812037879212</v>
      </c>
      <c r="I32" s="49">
        <v>5.2441987482624297</v>
      </c>
      <c r="J32" s="49">
        <v>137.49009538812413</v>
      </c>
      <c r="K32" s="49">
        <v>-63.91628272280267</v>
      </c>
      <c r="L32" s="50">
        <v>127.27310273618997</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3597.654</v>
      </c>
      <c r="D34" s="27">
        <v>3406.1469999999999</v>
      </c>
      <c r="E34" s="39">
        <v>5.6223938661484674E-2</v>
      </c>
      <c r="F34" s="81"/>
      <c r="G34" s="27">
        <v>3406.1469999999999</v>
      </c>
      <c r="H34" s="27">
        <v>3342.6559999999999</v>
      </c>
      <c r="I34" s="27">
        <v>3572.6329999999998</v>
      </c>
      <c r="J34" s="27">
        <v>3565.67</v>
      </c>
      <c r="K34" s="27">
        <v>3597.654</v>
      </c>
      <c r="L34" s="23">
        <v>0</v>
      </c>
      <c r="M34" s="23">
        <v>0</v>
      </c>
      <c r="N34" s="23">
        <v>0</v>
      </c>
    </row>
    <row r="35" spans="1:16" ht="19.5" customHeight="1">
      <c r="A35" s="53"/>
      <c r="B35" s="34" t="s">
        <v>254</v>
      </c>
      <c r="C35" s="27">
        <v>4780.0280000000002</v>
      </c>
      <c r="D35" s="27">
        <v>4400.9129999999996</v>
      </c>
      <c r="E35" s="39">
        <v>8.6144624990314611E-2</v>
      </c>
      <c r="F35" s="81"/>
      <c r="G35" s="27">
        <v>4400.9129999999996</v>
      </c>
      <c r="H35" s="27">
        <v>4391.2280000000001</v>
      </c>
      <c r="I35" s="27">
        <v>4517.2560000000003</v>
      </c>
      <c r="J35" s="27">
        <v>4960.2910000000002</v>
      </c>
      <c r="K35" s="27">
        <v>4780.0280000000002</v>
      </c>
      <c r="L35" s="23">
        <v>0</v>
      </c>
      <c r="M35" s="23">
        <v>0</v>
      </c>
      <c r="N35" s="23">
        <v>0</v>
      </c>
    </row>
    <row r="36" spans="1:16" ht="19.5" customHeight="1">
      <c r="A36" s="42"/>
      <c r="B36" s="20" t="s">
        <v>158</v>
      </c>
      <c r="C36" s="27">
        <v>3861.8604999999998</v>
      </c>
      <c r="D36" s="27">
        <v>4505.6025</v>
      </c>
      <c r="E36" s="39">
        <v>-0.14287589728565719</v>
      </c>
      <c r="F36" s="82"/>
      <c r="G36" s="27">
        <v>4505.6025</v>
      </c>
      <c r="H36" s="27">
        <v>3965.6579999999999</v>
      </c>
      <c r="I36" s="27">
        <v>4249.2030000000004</v>
      </c>
      <c r="J36" s="27">
        <v>3869.134</v>
      </c>
      <c r="K36" s="27">
        <v>3861.8604999999998</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1738.43</v>
      </c>
      <c r="D38" s="27">
        <v>1714.22</v>
      </c>
      <c r="E38" s="39">
        <v>1.4123041383253154E-2</v>
      </c>
      <c r="F38" s="79"/>
      <c r="G38" s="27">
        <v>1714.22</v>
      </c>
      <c r="H38" s="27">
        <v>1717.8</v>
      </c>
      <c r="I38" s="27">
        <v>1723.18</v>
      </c>
      <c r="J38" s="27">
        <v>1727.95</v>
      </c>
      <c r="K38" s="27">
        <v>1738.43</v>
      </c>
      <c r="L38" s="23">
        <v>0</v>
      </c>
      <c r="M38" s="23">
        <v>0</v>
      </c>
      <c r="N38" s="23">
        <v>0</v>
      </c>
    </row>
    <row r="39" spans="1:16" ht="19.5" customHeight="1" outlineLevel="1">
      <c r="A39" s="7"/>
      <c r="B39" s="34" t="s">
        <v>247</v>
      </c>
      <c r="C39" s="77">
        <v>0.22599110631885716</v>
      </c>
      <c r="D39" s="77">
        <v>0.26157981889263121</v>
      </c>
      <c r="E39" s="373">
        <v>-3.5588712573774051</v>
      </c>
      <c r="F39" s="341"/>
      <c r="G39" s="77">
        <v>0.26157981889263121</v>
      </c>
      <c r="H39" s="77">
        <v>0.34476918902868992</v>
      </c>
      <c r="I39" s="77">
        <v>0.48886755281372102</v>
      </c>
      <c r="J39" s="77">
        <v>0.15444961680647692</v>
      </c>
      <c r="K39" s="77">
        <v>0.22599110631885716</v>
      </c>
      <c r="L39" s="376">
        <v>0</v>
      </c>
      <c r="M39" s="376">
        <v>0</v>
      </c>
      <c r="N39" s="376">
        <v>0</v>
      </c>
      <c r="O39" s="340"/>
      <c r="P39" s="340"/>
    </row>
    <row r="40" spans="1:16" ht="12.75" customHeight="1">
      <c r="B40" s="556" t="s">
        <v>313</v>
      </c>
      <c r="C40" s="556"/>
      <c r="D40" s="556"/>
      <c r="E40" s="556"/>
      <c r="F40" s="556"/>
      <c r="G40" s="556"/>
      <c r="H40" s="556"/>
      <c r="I40" s="556"/>
      <c r="J40" s="556"/>
      <c r="K40" s="556"/>
      <c r="L40" s="556"/>
      <c r="M40" s="556"/>
    </row>
    <row r="41" spans="1:16" ht="12.75" customHeight="1">
      <c r="C41" s="27"/>
      <c r="D41" s="27"/>
      <c r="H41" s="27"/>
      <c r="I41" s="27"/>
      <c r="J41" s="27"/>
      <c r="K41" s="27"/>
      <c r="L41" s="23"/>
      <c r="M41" s="23"/>
      <c r="N41" s="23"/>
    </row>
    <row r="42" spans="1:16" ht="12.75" customHeight="1">
      <c r="C42" s="27"/>
      <c r="D42" s="27"/>
      <c r="H42" s="27"/>
      <c r="I42" s="27"/>
      <c r="J42" s="27"/>
      <c r="K42" s="27"/>
      <c r="L42" s="23"/>
      <c r="M42" s="23"/>
      <c r="N42" s="23"/>
    </row>
    <row r="43" spans="1:16" ht="12.75" customHeight="1">
      <c r="C43" s="27"/>
      <c r="D43" s="27"/>
      <c r="H43" s="27"/>
      <c r="I43" s="27"/>
      <c r="J43" s="27"/>
      <c r="K43" s="27"/>
      <c r="L43" s="23"/>
      <c r="M43" s="23"/>
      <c r="N43" s="23"/>
    </row>
    <row r="45" spans="1:16" ht="12.75" customHeight="1">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45"/>
  <sheetViews>
    <sheetView showGridLines="0" zoomScale="70" zoomScaleNormal="70" workbookViewId="0">
      <selection activeCell="AE33" sqref="AE33"/>
    </sheetView>
  </sheetViews>
  <sheetFormatPr defaultRowHeight="12.75"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381"/>
      <c r="M1" s="381"/>
      <c r="N1" s="381"/>
    </row>
    <row r="2" spans="1:14" ht="30.75" customHeight="1">
      <c r="A2" s="549" t="s">
        <v>33</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381"/>
      <c r="M3" s="381"/>
      <c r="N3" s="381"/>
    </row>
    <row r="4" spans="1:14" ht="12.75" customHeight="1">
      <c r="A4" s="7"/>
      <c r="B4" s="222" t="s">
        <v>8</v>
      </c>
      <c r="C4" s="7"/>
      <c r="D4" s="7"/>
      <c r="E4" s="28"/>
      <c r="F4" s="28"/>
      <c r="G4" s="7"/>
      <c r="H4" s="7"/>
      <c r="I4" s="7"/>
      <c r="J4" s="7"/>
      <c r="K4" s="7"/>
      <c r="L4" s="381"/>
      <c r="M4" s="381"/>
      <c r="N4" s="381"/>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13.271000000000001</v>
      </c>
      <c r="D8" s="32">
        <v>11.946</v>
      </c>
      <c r="E8" s="36">
        <v>0.11091578771136801</v>
      </c>
      <c r="F8" s="244">
        <v>0.11091578771136783</v>
      </c>
      <c r="G8" s="32">
        <v>11.946</v>
      </c>
      <c r="H8" s="32">
        <v>11.214</v>
      </c>
      <c r="I8" s="32">
        <v>11.808999999999999</v>
      </c>
      <c r="J8" s="32">
        <v>10.484</v>
      </c>
      <c r="K8" s="234">
        <v>13.271000000000001</v>
      </c>
      <c r="L8" s="21">
        <v>-13.271000000000001</v>
      </c>
      <c r="M8" s="21">
        <v>0</v>
      </c>
      <c r="N8" s="21">
        <v>0</v>
      </c>
    </row>
    <row r="9" spans="1:14" s="14" customFormat="1" ht="19.5" customHeight="1">
      <c r="A9" s="12"/>
      <c r="B9" s="33" t="s">
        <v>60</v>
      </c>
      <c r="C9" s="243">
        <v>3.0000000000000001E-3</v>
      </c>
      <c r="D9" s="32">
        <v>7.0000000000000001E-3</v>
      </c>
      <c r="E9" s="36">
        <v>-0.5714285714285714</v>
      </c>
      <c r="F9" s="244">
        <v>-0.5714285714285714</v>
      </c>
      <c r="G9" s="32">
        <v>7.0000000000000001E-3</v>
      </c>
      <c r="H9" s="32">
        <v>0</v>
      </c>
      <c r="I9" s="32">
        <v>0</v>
      </c>
      <c r="J9" s="32">
        <v>1E-3</v>
      </c>
      <c r="K9" s="234">
        <v>3.0000000000000001E-3</v>
      </c>
      <c r="L9" s="21">
        <v>-3.0000000000000001E-3</v>
      </c>
      <c r="M9" s="21">
        <v>0</v>
      </c>
      <c r="N9" s="21">
        <v>0</v>
      </c>
    </row>
    <row r="10" spans="1:14" s="14" customFormat="1" ht="19.5" customHeight="1">
      <c r="A10" s="12"/>
      <c r="B10" s="33" t="s">
        <v>61</v>
      </c>
      <c r="C10" s="243">
        <v>6.84</v>
      </c>
      <c r="D10" s="32">
        <v>5.8319999999999999</v>
      </c>
      <c r="E10" s="36">
        <v>0.17283950617283961</v>
      </c>
      <c r="F10" s="244">
        <v>0.1728395061728395</v>
      </c>
      <c r="G10" s="32">
        <v>5.8319999999999999</v>
      </c>
      <c r="H10" s="32">
        <v>6.1</v>
      </c>
      <c r="I10" s="32">
        <v>6.4029999999999996</v>
      </c>
      <c r="J10" s="32">
        <v>7.27</v>
      </c>
      <c r="K10" s="234">
        <v>6.84</v>
      </c>
      <c r="L10" s="21">
        <v>-6.84</v>
      </c>
      <c r="M10" s="21">
        <v>0</v>
      </c>
      <c r="N10" s="21">
        <v>0</v>
      </c>
    </row>
    <row r="11" spans="1:14" s="14" customFormat="1" ht="19.5" customHeight="1">
      <c r="A11" s="12"/>
      <c r="B11" s="33" t="s">
        <v>62</v>
      </c>
      <c r="C11" s="243">
        <v>1.1819999999999999</v>
      </c>
      <c r="D11" s="32">
        <v>1.966</v>
      </c>
      <c r="E11" s="36">
        <v>-0.39877924720244151</v>
      </c>
      <c r="F11" s="244">
        <v>-0.39877924720244151</v>
      </c>
      <c r="G11" s="32">
        <v>1.966</v>
      </c>
      <c r="H11" s="32">
        <v>4.3159999999999998</v>
      </c>
      <c r="I11" s="32">
        <v>1.165</v>
      </c>
      <c r="J11" s="32">
        <v>1.103</v>
      </c>
      <c r="K11" s="234">
        <v>1.1819999999999999</v>
      </c>
      <c r="L11" s="21">
        <v>-1.1819999999999999</v>
      </c>
      <c r="M11" s="21">
        <v>0</v>
      </c>
      <c r="N11" s="21">
        <v>0</v>
      </c>
    </row>
    <row r="12" spans="1:14" s="14" customFormat="1" ht="19.5" customHeight="1">
      <c r="A12" s="12"/>
      <c r="B12" s="33" t="s">
        <v>63</v>
      </c>
      <c r="C12" s="243">
        <v>0.307</v>
      </c>
      <c r="D12" s="32">
        <v>0.24299999999999999</v>
      </c>
      <c r="E12" s="36">
        <v>0.26337448559670773</v>
      </c>
      <c r="F12" s="244">
        <v>0.26337448559670784</v>
      </c>
      <c r="G12" s="32">
        <v>0.24299999999999999</v>
      </c>
      <c r="H12" s="32">
        <v>1.4119999999999999</v>
      </c>
      <c r="I12" s="32">
        <v>0.46899999999999997</v>
      </c>
      <c r="J12" s="32">
        <v>0.375</v>
      </c>
      <c r="K12" s="234">
        <v>0.307</v>
      </c>
      <c r="L12" s="21">
        <v>-0.307</v>
      </c>
      <c r="M12" s="21">
        <v>0</v>
      </c>
      <c r="N12" s="21">
        <v>0</v>
      </c>
    </row>
    <row r="13" spans="1:14" s="24" customFormat="1" ht="19.5" customHeight="1">
      <c r="A13" s="22"/>
      <c r="B13" s="34" t="s">
        <v>64</v>
      </c>
      <c r="C13" s="245">
        <v>21.603000000000002</v>
      </c>
      <c r="D13" s="27">
        <v>19.994</v>
      </c>
      <c r="E13" s="39">
        <v>8.0474142242672908E-2</v>
      </c>
      <c r="F13" s="246">
        <v>8.0474142242672797E-2</v>
      </c>
      <c r="G13" s="27">
        <v>19.994</v>
      </c>
      <c r="H13" s="27">
        <v>23.042000000000002</v>
      </c>
      <c r="I13" s="27">
        <v>19.846</v>
      </c>
      <c r="J13" s="27">
        <v>19.233000000000001</v>
      </c>
      <c r="K13" s="250">
        <v>21.603000000000002</v>
      </c>
      <c r="L13" s="23">
        <v>-21.603000000000002</v>
      </c>
      <c r="M13" s="23">
        <v>0</v>
      </c>
      <c r="N13" s="23">
        <v>0</v>
      </c>
    </row>
    <row r="14" spans="1:14" s="14" customFormat="1" ht="19.5" customHeight="1">
      <c r="A14" s="12"/>
      <c r="B14" s="33" t="s">
        <v>65</v>
      </c>
      <c r="C14" s="243">
        <v>-6.2779999999999996</v>
      </c>
      <c r="D14" s="32">
        <v>-5.95</v>
      </c>
      <c r="E14" s="36">
        <v>5.5126050420168049E-2</v>
      </c>
      <c r="F14" s="244">
        <v>5.512605042016807E-2</v>
      </c>
      <c r="G14" s="32">
        <v>-5.95</v>
      </c>
      <c r="H14" s="32">
        <v>-6.1740000000000004</v>
      </c>
      <c r="I14" s="32">
        <v>-5.8540000000000001</v>
      </c>
      <c r="J14" s="32">
        <v>-5.8739999999999997</v>
      </c>
      <c r="K14" s="234">
        <v>-6.2779999999999996</v>
      </c>
      <c r="L14" s="21">
        <v>6.2779999999999996</v>
      </c>
      <c r="M14" s="21">
        <v>0</v>
      </c>
      <c r="N14" s="21">
        <v>0</v>
      </c>
    </row>
    <row r="15" spans="1:14" s="14" customFormat="1" ht="19.5" customHeight="1">
      <c r="A15" s="12"/>
      <c r="B15" s="33" t="s">
        <v>66</v>
      </c>
      <c r="C15" s="243">
        <v>-3.5940000000000003</v>
      </c>
      <c r="D15" s="32">
        <v>-3.476</v>
      </c>
      <c r="E15" s="36">
        <v>3.3947065592635273E-2</v>
      </c>
      <c r="F15" s="313">
        <v>3.3947065592635273E-2</v>
      </c>
      <c r="G15" s="32">
        <v>-3.476</v>
      </c>
      <c r="H15" s="32">
        <v>-4.0919999999999996</v>
      </c>
      <c r="I15" s="32">
        <v>-3.7460000000000004</v>
      </c>
      <c r="J15" s="32">
        <v>-2.7879999999999998</v>
      </c>
      <c r="K15" s="234">
        <v>-3.5940000000000003</v>
      </c>
      <c r="L15" s="21">
        <v>3.5940000000000003</v>
      </c>
      <c r="M15" s="21">
        <v>0</v>
      </c>
      <c r="N15" s="21">
        <v>0</v>
      </c>
    </row>
    <row r="16" spans="1:14"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row>
    <row r="17" spans="1:14" s="14" customFormat="1" ht="19.5" customHeight="1">
      <c r="A17" s="12"/>
      <c r="B17" s="33" t="s">
        <v>68</v>
      </c>
      <c r="C17" s="243">
        <v>-1.218</v>
      </c>
      <c r="D17" s="32">
        <v>-1.0860000000000001</v>
      </c>
      <c r="E17" s="36">
        <v>0.12154696132596676</v>
      </c>
      <c r="F17" s="244">
        <v>0.12154696132596685</v>
      </c>
      <c r="G17" s="32">
        <v>-1.0860000000000001</v>
      </c>
      <c r="H17" s="32">
        <v>-1.0920000000000001</v>
      </c>
      <c r="I17" s="32">
        <v>-1.0720000000000001</v>
      </c>
      <c r="J17" s="32">
        <v>-1.923</v>
      </c>
      <c r="K17" s="234">
        <v>-1.218</v>
      </c>
      <c r="L17" s="21">
        <v>1.218</v>
      </c>
      <c r="M17" s="21">
        <v>0</v>
      </c>
      <c r="N17" s="21">
        <v>0</v>
      </c>
    </row>
    <row r="18" spans="1:14" s="24" customFormat="1" ht="19.5" customHeight="1">
      <c r="A18" s="22"/>
      <c r="B18" s="20" t="s">
        <v>69</v>
      </c>
      <c r="C18" s="245">
        <v>-11.09</v>
      </c>
      <c r="D18" s="27">
        <v>-10.512</v>
      </c>
      <c r="E18" s="39">
        <v>5.4984779299847686E-2</v>
      </c>
      <c r="F18" s="246">
        <v>5.498477929984779E-2</v>
      </c>
      <c r="G18" s="27">
        <v>-10.512</v>
      </c>
      <c r="H18" s="27">
        <v>-11.358000000000001</v>
      </c>
      <c r="I18" s="27">
        <v>-10.672000000000001</v>
      </c>
      <c r="J18" s="27">
        <v>-10.585000000000001</v>
      </c>
      <c r="K18" s="250">
        <v>-11.09</v>
      </c>
      <c r="L18" s="23">
        <v>11.09</v>
      </c>
      <c r="M18" s="23">
        <v>0</v>
      </c>
      <c r="N18" s="23">
        <v>0</v>
      </c>
    </row>
    <row r="19" spans="1:14" s="24" customFormat="1" ht="19.5" customHeight="1">
      <c r="A19" s="22"/>
      <c r="B19" s="20" t="s">
        <v>70</v>
      </c>
      <c r="C19" s="245">
        <v>10.513</v>
      </c>
      <c r="D19" s="27">
        <v>9.4819999999999993</v>
      </c>
      <c r="E19" s="39">
        <v>0.10873233495043255</v>
      </c>
      <c r="F19" s="246">
        <v>0.1087323349504324</v>
      </c>
      <c r="G19" s="27">
        <v>9.4819999999999993</v>
      </c>
      <c r="H19" s="27">
        <v>11.683999999999999</v>
      </c>
      <c r="I19" s="27">
        <v>9.1739999999999995</v>
      </c>
      <c r="J19" s="27">
        <v>8.6479999999999997</v>
      </c>
      <c r="K19" s="250">
        <v>10.513</v>
      </c>
      <c r="L19" s="23">
        <v>-10.513</v>
      </c>
      <c r="M19" s="23">
        <v>0</v>
      </c>
      <c r="N19" s="23">
        <v>0</v>
      </c>
    </row>
    <row r="20" spans="1:14" s="14" customFormat="1" ht="19.5" customHeight="1">
      <c r="A20" s="12"/>
      <c r="B20" s="56" t="s">
        <v>71</v>
      </c>
      <c r="C20" s="243">
        <v>-3.9260000000000002</v>
      </c>
      <c r="D20" s="32">
        <v>-2.8980000000000001</v>
      </c>
      <c r="E20" s="36">
        <v>0.35472739820565913</v>
      </c>
      <c r="F20" s="244">
        <v>0.35472739820565907</v>
      </c>
      <c r="G20" s="32">
        <v>-2.8980000000000001</v>
      </c>
      <c r="H20" s="32">
        <v>-2.6819999999999999</v>
      </c>
      <c r="I20" s="32">
        <v>-2.3140000000000001</v>
      </c>
      <c r="J20" s="32">
        <v>-6.2089999999999996</v>
      </c>
      <c r="K20" s="234">
        <v>-3.9260000000000002</v>
      </c>
      <c r="L20" s="21">
        <v>3.9260000000000002</v>
      </c>
      <c r="M20" s="21">
        <v>0</v>
      </c>
      <c r="N20" s="21">
        <v>0</v>
      </c>
    </row>
    <row r="21" spans="1:14" s="24" customFormat="1" ht="19.5" customHeight="1">
      <c r="A21" s="22"/>
      <c r="B21" s="20" t="s">
        <v>72</v>
      </c>
      <c r="C21" s="245">
        <v>6.5869999999999997</v>
      </c>
      <c r="D21" s="27">
        <v>6.5839999999999996</v>
      </c>
      <c r="E21" s="39">
        <v>4.5565006075332093E-4</v>
      </c>
      <c r="F21" s="246">
        <v>4.5565006075334142E-4</v>
      </c>
      <c r="G21" s="27">
        <v>6.5839999999999996</v>
      </c>
      <c r="H21" s="27">
        <v>9.0020000000000007</v>
      </c>
      <c r="I21" s="27">
        <v>6.86</v>
      </c>
      <c r="J21" s="27">
        <v>2.4390000000000001</v>
      </c>
      <c r="K21" s="250">
        <v>6.5869999999999997</v>
      </c>
      <c r="L21" s="23">
        <v>-6.5869999999999997</v>
      </c>
      <c r="M21" s="23">
        <v>0</v>
      </c>
      <c r="N21" s="23">
        <v>0</v>
      </c>
    </row>
    <row r="22" spans="1:14" s="14" customFormat="1" ht="19.5" customHeight="1">
      <c r="A22" s="12"/>
      <c r="B22" s="33" t="s">
        <v>180</v>
      </c>
      <c r="C22" s="243">
        <v>-2</v>
      </c>
      <c r="D22" s="32">
        <v>-2.0720000000000001</v>
      </c>
      <c r="E22" s="36">
        <v>-3.4749034749034791E-2</v>
      </c>
      <c r="F22" s="244">
        <v>-3.4749034749034749E-2</v>
      </c>
      <c r="G22" s="32">
        <v>-2.0720000000000001</v>
      </c>
      <c r="H22" s="32">
        <v>6.7000000000000004E-2</v>
      </c>
      <c r="I22" s="32">
        <v>0.51500000000000001</v>
      </c>
      <c r="J22" s="32">
        <v>-2.601</v>
      </c>
      <c r="K22" s="234">
        <v>-2</v>
      </c>
      <c r="L22" s="21">
        <v>2</v>
      </c>
      <c r="M22" s="21">
        <v>0</v>
      </c>
      <c r="N22" s="21">
        <v>0</v>
      </c>
    </row>
    <row r="23" spans="1:14" s="14" customFormat="1" ht="19.5" customHeight="1">
      <c r="A23" s="12"/>
      <c r="B23" s="35" t="s">
        <v>181</v>
      </c>
      <c r="C23" s="243">
        <v>-2</v>
      </c>
      <c r="D23" s="32">
        <v>-2.0720000000000001</v>
      </c>
      <c r="E23" s="36">
        <v>-3.4749034749034791E-2</v>
      </c>
      <c r="F23" s="244">
        <v>-3.4749034749034749E-2</v>
      </c>
      <c r="G23" s="32">
        <v>-2.0720000000000001</v>
      </c>
      <c r="H23" s="32">
        <v>6.7000000000000004E-2</v>
      </c>
      <c r="I23" s="32">
        <v>0.10199999999999999</v>
      </c>
      <c r="J23" s="32">
        <v>0</v>
      </c>
      <c r="K23" s="234">
        <v>-2</v>
      </c>
      <c r="L23" s="21">
        <v>2</v>
      </c>
      <c r="M23" s="21">
        <v>0</v>
      </c>
      <c r="N23" s="21">
        <v>0</v>
      </c>
    </row>
    <row r="24" spans="1:14" s="14" customFormat="1" ht="19.5" customHeight="1">
      <c r="A24" s="12"/>
      <c r="B24" s="33" t="s">
        <v>74</v>
      </c>
      <c r="C24" s="243">
        <v>0</v>
      </c>
      <c r="D24" s="32">
        <v>0</v>
      </c>
      <c r="E24" s="36" t="s">
        <v>24</v>
      </c>
      <c r="F24" s="244" t="s">
        <v>199</v>
      </c>
      <c r="G24" s="32">
        <v>0</v>
      </c>
      <c r="H24" s="32">
        <v>0</v>
      </c>
      <c r="I24" s="32">
        <v>0</v>
      </c>
      <c r="J24" s="32">
        <v>0</v>
      </c>
      <c r="K24" s="234">
        <v>0</v>
      </c>
      <c r="L24" s="21">
        <v>0</v>
      </c>
      <c r="M24" s="21">
        <v>0</v>
      </c>
      <c r="N24" s="21">
        <v>0</v>
      </c>
    </row>
    <row r="25" spans="1:14" s="24" customFormat="1" ht="19.5" customHeight="1">
      <c r="A25" s="12"/>
      <c r="B25" s="33" t="s">
        <v>75</v>
      </c>
      <c r="C25" s="243">
        <v>1.2E-2</v>
      </c>
      <c r="D25" s="32">
        <v>-7.3999999999999996E-2</v>
      </c>
      <c r="E25" s="36" t="s">
        <v>24</v>
      </c>
      <c r="F25" s="244">
        <v>-1.1621621621621621</v>
      </c>
      <c r="G25" s="32">
        <v>-7.3999999999999996E-2</v>
      </c>
      <c r="H25" s="32">
        <v>-0.15</v>
      </c>
      <c r="I25" s="32">
        <v>-0.29199999999999998</v>
      </c>
      <c r="J25" s="32">
        <v>0.58699999999999997</v>
      </c>
      <c r="K25" s="234">
        <v>1.2E-2</v>
      </c>
      <c r="L25" s="21">
        <v>-1.2E-2</v>
      </c>
      <c r="M25" s="21">
        <v>0</v>
      </c>
      <c r="N25" s="21">
        <v>0</v>
      </c>
    </row>
    <row r="26" spans="1:14" s="26" customFormat="1" ht="19.5" customHeight="1">
      <c r="A26" s="25"/>
      <c r="B26" s="20" t="s">
        <v>76</v>
      </c>
      <c r="C26" s="245">
        <v>4.5990000000000002</v>
      </c>
      <c r="D26" s="27">
        <v>4.4379999999999997</v>
      </c>
      <c r="E26" s="39">
        <v>3.6277602523659525E-2</v>
      </c>
      <c r="F26" s="246">
        <v>3.6277602523659309E-2</v>
      </c>
      <c r="G26" s="27">
        <v>4.4379999999999997</v>
      </c>
      <c r="H26" s="27">
        <v>8.9190000000000005</v>
      </c>
      <c r="I26" s="27">
        <v>7.0830000000000002</v>
      </c>
      <c r="J26" s="27">
        <v>0.42499999999999999</v>
      </c>
      <c r="K26" s="250">
        <v>4.5990000000000002</v>
      </c>
      <c r="L26" s="23">
        <v>-4.5990000000000002</v>
      </c>
      <c r="M26" s="23">
        <v>0</v>
      </c>
      <c r="N26" s="23">
        <v>0</v>
      </c>
    </row>
    <row r="27" spans="1:14" ht="19.5" customHeight="1">
      <c r="A27" s="25"/>
      <c r="B27" s="20" t="s">
        <v>170</v>
      </c>
      <c r="C27" s="247">
        <v>3.8130000000000002</v>
      </c>
      <c r="D27" s="248">
        <v>3.7629999999999999</v>
      </c>
      <c r="E27" s="314">
        <v>1.3287270794578809E-2</v>
      </c>
      <c r="F27" s="249">
        <v>1.3287270794578794E-2</v>
      </c>
      <c r="G27" s="27">
        <v>3.7629999999999999</v>
      </c>
      <c r="H27" s="27">
        <v>6.5060000000000002</v>
      </c>
      <c r="I27" s="27">
        <v>5.8780000000000001</v>
      </c>
      <c r="J27" s="27">
        <v>1.6579999999999999</v>
      </c>
      <c r="K27" s="251">
        <v>3.8130000000000002</v>
      </c>
      <c r="L27" s="23">
        <v>-3.8130000000000002</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0.51335462667222143</v>
      </c>
      <c r="D31" s="77">
        <v>0.52575772731819548</v>
      </c>
      <c r="E31" s="78">
        <v>-1.2403100645974052</v>
      </c>
      <c r="F31" s="79"/>
      <c r="G31" s="77">
        <v>0.52575772731819548</v>
      </c>
      <c r="H31" s="77">
        <v>0.49292596128808264</v>
      </c>
      <c r="I31" s="77">
        <v>0.53774060264033052</v>
      </c>
      <c r="J31" s="77">
        <v>0.55035615868559251</v>
      </c>
      <c r="K31" s="77">
        <v>0.51335462667222143</v>
      </c>
      <c r="L31" s="376">
        <v>0.51335462667222143</v>
      </c>
      <c r="M31" s="376" t="e">
        <v>#DIV/0!</v>
      </c>
      <c r="N31" s="376" t="e">
        <v>#DIV/0!</v>
      </c>
    </row>
    <row r="32" spans="1:14" ht="19.5" customHeight="1">
      <c r="A32" s="42"/>
      <c r="B32" s="20" t="s">
        <v>85</v>
      </c>
      <c r="C32" s="49">
        <v>87.390167548832125</v>
      </c>
      <c r="D32" s="49">
        <v>65.062937110037012</v>
      </c>
      <c r="E32" s="59">
        <v>22.327230438795112</v>
      </c>
      <c r="F32" s="80"/>
      <c r="G32" s="49">
        <v>65.062937110037012</v>
      </c>
      <c r="H32" s="49">
        <v>60.105200909533771</v>
      </c>
      <c r="I32" s="49">
        <v>52.556359257011152</v>
      </c>
      <c r="J32" s="49">
        <v>139.73325441596413</v>
      </c>
      <c r="K32" s="49">
        <v>87.390167548832125</v>
      </c>
      <c r="L32" s="50">
        <v>-175.33644578599106</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1791.248</v>
      </c>
      <c r="D34" s="27">
        <v>1799.453</v>
      </c>
      <c r="E34" s="39">
        <v>-4.5597189812681682E-3</v>
      </c>
      <c r="F34" s="81"/>
      <c r="G34" s="27">
        <v>1799.453</v>
      </c>
      <c r="H34" s="27">
        <v>1770.193</v>
      </c>
      <c r="I34" s="27">
        <v>1752.0260000000001</v>
      </c>
      <c r="J34" s="27">
        <v>1802.61</v>
      </c>
      <c r="K34" s="27">
        <v>1791.248</v>
      </c>
      <c r="L34" s="23">
        <v>0</v>
      </c>
      <c r="M34" s="23">
        <v>0</v>
      </c>
      <c r="N34" s="23">
        <v>0</v>
      </c>
    </row>
    <row r="35" spans="1:16" ht="19.5" customHeight="1">
      <c r="A35" s="53"/>
      <c r="B35" s="34" t="s">
        <v>254</v>
      </c>
      <c r="C35" s="27">
        <v>1807.7249999999999</v>
      </c>
      <c r="D35" s="27">
        <v>1907.595</v>
      </c>
      <c r="E35" s="39">
        <v>-5.235388014751563E-2</v>
      </c>
      <c r="F35" s="81"/>
      <c r="G35" s="27">
        <v>1907.595</v>
      </c>
      <c r="H35" s="27">
        <v>1828.7550000000001</v>
      </c>
      <c r="I35" s="27">
        <v>1829.3019999999999</v>
      </c>
      <c r="J35" s="27">
        <v>1763.2360000000001</v>
      </c>
      <c r="K35" s="27">
        <v>1807.7249999999999</v>
      </c>
      <c r="L35" s="23">
        <v>0</v>
      </c>
      <c r="M35" s="23">
        <v>0</v>
      </c>
      <c r="N35" s="23">
        <v>0</v>
      </c>
    </row>
    <row r="36" spans="1:16" ht="19.5" customHeight="1">
      <c r="A36" s="42"/>
      <c r="B36" s="20" t="s">
        <v>158</v>
      </c>
      <c r="C36" s="27">
        <v>1296.8889999999999</v>
      </c>
      <c r="D36" s="27">
        <v>1165.3785</v>
      </c>
      <c r="E36" s="39">
        <v>0.11284788590144745</v>
      </c>
      <c r="F36" s="82"/>
      <c r="G36" s="27">
        <v>1165.3785</v>
      </c>
      <c r="H36" s="27">
        <v>1220.479</v>
      </c>
      <c r="I36" s="27">
        <v>1254.0519999999999</v>
      </c>
      <c r="J36" s="27">
        <v>1275.6914999999999</v>
      </c>
      <c r="K36" s="27">
        <v>1296.8889999999999</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516.6</v>
      </c>
      <c r="D38" s="27">
        <v>548.6</v>
      </c>
      <c r="E38" s="39">
        <v>-5.8330295297119972E-2</v>
      </c>
      <c r="F38" s="79"/>
      <c r="G38" s="27">
        <v>548.6</v>
      </c>
      <c r="H38" s="27">
        <v>540.79999999999995</v>
      </c>
      <c r="I38" s="27">
        <v>528.1</v>
      </c>
      <c r="J38" s="27">
        <v>517.79999999999995</v>
      </c>
      <c r="K38" s="27">
        <v>516.6</v>
      </c>
      <c r="L38" s="23">
        <v>0</v>
      </c>
      <c r="M38" s="23">
        <v>0</v>
      </c>
      <c r="N38" s="23">
        <v>0</v>
      </c>
    </row>
    <row r="39" spans="1:16" ht="19.5" customHeight="1" outlineLevel="1">
      <c r="A39" s="7"/>
      <c r="B39" s="34" t="s">
        <v>247</v>
      </c>
      <c r="C39" s="77">
        <v>8.682332778313448E-2</v>
      </c>
      <c r="D39" s="77">
        <v>9.5180113462515537E-2</v>
      </c>
      <c r="E39" s="373">
        <v>-0.83567856793810569</v>
      </c>
      <c r="F39" s="341"/>
      <c r="G39" s="77">
        <v>9.5180113462515537E-2</v>
      </c>
      <c r="H39" s="77">
        <v>0.16486174010376195</v>
      </c>
      <c r="I39" s="77">
        <v>0.14284582162191925</v>
      </c>
      <c r="J39" s="77">
        <v>3.2860037401148318E-2</v>
      </c>
      <c r="K39" s="77">
        <v>8.682332778313448E-2</v>
      </c>
      <c r="L39" s="376">
        <v>0</v>
      </c>
      <c r="M39" s="376">
        <v>0</v>
      </c>
      <c r="N39" s="376">
        <v>0</v>
      </c>
      <c r="O39" s="340"/>
      <c r="P39" s="340"/>
    </row>
    <row r="40" spans="1:16">
      <c r="B40" s="556" t="s">
        <v>313</v>
      </c>
      <c r="C40" s="556"/>
      <c r="D40" s="556"/>
      <c r="E40" s="556"/>
      <c r="F40" s="556"/>
      <c r="G40" s="556"/>
      <c r="H40" s="556"/>
      <c r="I40" s="556"/>
      <c r="J40" s="556"/>
      <c r="K40" s="556"/>
      <c r="L40" s="556"/>
      <c r="M40" s="556"/>
      <c r="N40" s="437"/>
    </row>
    <row r="41" spans="1:16">
      <c r="C41" s="27"/>
      <c r="D41" s="27"/>
      <c r="H41" s="27"/>
      <c r="I41" s="27"/>
      <c r="J41" s="27"/>
      <c r="K41" s="27"/>
      <c r="L41" s="23"/>
      <c r="M41" s="23"/>
      <c r="N41" s="23"/>
    </row>
    <row r="42" spans="1:16">
      <c r="C42" s="27"/>
      <c r="D42" s="27"/>
      <c r="H42" s="27"/>
      <c r="I42" s="27"/>
      <c r="J42" s="27"/>
      <c r="K42" s="27"/>
      <c r="L42" s="23"/>
      <c r="M42" s="23"/>
      <c r="N42" s="23"/>
    </row>
    <row r="43" spans="1:16">
      <c r="C43" s="27"/>
      <c r="D43" s="27"/>
      <c r="H43" s="27"/>
      <c r="I43" s="27"/>
      <c r="J43" s="27"/>
      <c r="K43" s="27"/>
      <c r="L43" s="23"/>
      <c r="M43" s="23"/>
      <c r="N43" s="23"/>
    </row>
    <row r="45" spans="1:16">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45"/>
  <sheetViews>
    <sheetView showGridLines="0" zoomScale="70" zoomScaleNormal="70" workbookViewId="0">
      <selection activeCell="AE33" sqref="AE33"/>
    </sheetView>
  </sheetViews>
  <sheetFormatPr defaultRowHeight="12.75"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380"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44"/>
      <c r="M1" s="44"/>
      <c r="N1" s="44"/>
    </row>
    <row r="2" spans="1:14" ht="30.75" customHeight="1">
      <c r="A2" s="549" t="s">
        <v>28</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44"/>
      <c r="M3" s="44"/>
      <c r="N3" s="44"/>
    </row>
    <row r="4" spans="1:14" ht="12.75" customHeight="1">
      <c r="A4" s="7"/>
      <c r="B4" s="222" t="s">
        <v>8</v>
      </c>
      <c r="C4" s="7"/>
      <c r="D4" s="7"/>
      <c r="E4" s="28"/>
      <c r="F4" s="28"/>
      <c r="G4" s="7"/>
      <c r="H4" s="7"/>
      <c r="I4" s="7"/>
      <c r="J4" s="7"/>
      <c r="K4" s="7"/>
      <c r="L4" s="44"/>
      <c r="M4" s="44"/>
      <c r="N4" s="44"/>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95.159000000000006</v>
      </c>
      <c r="D8" s="32">
        <v>91.397999999999996</v>
      </c>
      <c r="E8" s="36">
        <v>4.1149696929910995E-2</v>
      </c>
      <c r="F8" s="244">
        <v>2.0620128940868086E-2</v>
      </c>
      <c r="G8" s="32">
        <v>91.397999999999996</v>
      </c>
      <c r="H8" s="32">
        <v>95.887</v>
      </c>
      <c r="I8" s="32">
        <v>96.881</v>
      </c>
      <c r="J8" s="32">
        <v>93.56</v>
      </c>
      <c r="K8" s="234">
        <v>95.159000000000006</v>
      </c>
      <c r="L8" s="21">
        <v>-95.159000000000006</v>
      </c>
      <c r="M8" s="21">
        <v>0</v>
      </c>
      <c r="N8" s="21">
        <v>0</v>
      </c>
    </row>
    <row r="9" spans="1:14" s="14" customFormat="1" ht="19.5" customHeight="1">
      <c r="A9" s="12"/>
      <c r="B9" s="33" t="s">
        <v>60</v>
      </c>
      <c r="C9" s="243">
        <v>1.371</v>
      </c>
      <c r="D9" s="32">
        <v>0.97899999999999998</v>
      </c>
      <c r="E9" s="36">
        <v>0.40040858018386105</v>
      </c>
      <c r="F9" s="244">
        <v>0.40017965652604692</v>
      </c>
      <c r="G9" s="32">
        <v>0.97899999999999998</v>
      </c>
      <c r="H9" s="32">
        <v>2.7440000000000002</v>
      </c>
      <c r="I9" s="32">
        <v>1.6419999999999999</v>
      </c>
      <c r="J9" s="32">
        <v>0.84299999999999997</v>
      </c>
      <c r="K9" s="234">
        <v>1.371</v>
      </c>
      <c r="L9" s="21">
        <v>-1.371</v>
      </c>
      <c r="M9" s="21">
        <v>0</v>
      </c>
      <c r="N9" s="21">
        <v>0</v>
      </c>
    </row>
    <row r="10" spans="1:14" s="14" customFormat="1" ht="19.5" customHeight="1">
      <c r="A10" s="12"/>
      <c r="B10" s="33" t="s">
        <v>61</v>
      </c>
      <c r="C10" s="243">
        <v>34.872</v>
      </c>
      <c r="D10" s="32">
        <v>30.390999999999998</v>
      </c>
      <c r="E10" s="36">
        <v>0.14744496726004419</v>
      </c>
      <c r="F10" s="244">
        <v>0.12481850256880997</v>
      </c>
      <c r="G10" s="32">
        <v>30.390999999999998</v>
      </c>
      <c r="H10" s="32">
        <v>34.180999999999997</v>
      </c>
      <c r="I10" s="32">
        <v>39.238</v>
      </c>
      <c r="J10" s="32">
        <v>33.091999999999999</v>
      </c>
      <c r="K10" s="234">
        <v>34.872</v>
      </c>
      <c r="L10" s="21">
        <v>-34.872</v>
      </c>
      <c r="M10" s="21">
        <v>0</v>
      </c>
      <c r="N10" s="21">
        <v>0</v>
      </c>
    </row>
    <row r="11" spans="1:14" s="14" customFormat="1" ht="19.5" customHeight="1">
      <c r="A11" s="12"/>
      <c r="B11" s="33" t="s">
        <v>62</v>
      </c>
      <c r="C11" s="243">
        <v>-2.2759999999999998</v>
      </c>
      <c r="D11" s="32">
        <v>-5.875</v>
      </c>
      <c r="E11" s="36">
        <v>-0.6125957446808511</v>
      </c>
      <c r="F11" s="244">
        <v>-0.62023496830746527</v>
      </c>
      <c r="G11" s="32">
        <v>-5.875</v>
      </c>
      <c r="H11" s="32">
        <v>27.994</v>
      </c>
      <c r="I11" s="32">
        <v>1.679</v>
      </c>
      <c r="J11" s="32">
        <v>16.664999999999999</v>
      </c>
      <c r="K11" s="234">
        <v>-2.2759999999999998</v>
      </c>
      <c r="L11" s="21">
        <v>2.2759999999999998</v>
      </c>
      <c r="M11" s="21">
        <v>0</v>
      </c>
      <c r="N11" s="21">
        <v>0</v>
      </c>
    </row>
    <row r="12" spans="1:14" s="14" customFormat="1" ht="19.5" customHeight="1">
      <c r="A12" s="12"/>
      <c r="B12" s="33" t="s">
        <v>63</v>
      </c>
      <c r="C12" s="243">
        <v>5.15</v>
      </c>
      <c r="D12" s="32">
        <v>2.1339999999999999</v>
      </c>
      <c r="E12" s="36">
        <v>1.4133083411433929</v>
      </c>
      <c r="F12" s="244">
        <v>1.3660659555135486</v>
      </c>
      <c r="G12" s="32">
        <v>2.1339999999999999</v>
      </c>
      <c r="H12" s="32">
        <v>1.7070000000000001</v>
      </c>
      <c r="I12" s="32">
        <v>2.0390000000000001</v>
      </c>
      <c r="J12" s="32">
        <v>2.3450000000000002</v>
      </c>
      <c r="K12" s="234">
        <v>5.15</v>
      </c>
      <c r="L12" s="21">
        <v>-5.15</v>
      </c>
      <c r="M12" s="21">
        <v>0</v>
      </c>
      <c r="N12" s="21">
        <v>0</v>
      </c>
    </row>
    <row r="13" spans="1:14" s="24" customFormat="1" ht="19.5" customHeight="1">
      <c r="A13" s="22"/>
      <c r="B13" s="34" t="s">
        <v>64</v>
      </c>
      <c r="C13" s="245">
        <v>134.27600000000001</v>
      </c>
      <c r="D13" s="27">
        <v>119.027</v>
      </c>
      <c r="E13" s="39">
        <v>0.12811378930830819</v>
      </c>
      <c r="F13" s="246">
        <v>0.10610850067361134</v>
      </c>
      <c r="G13" s="27">
        <v>119.027</v>
      </c>
      <c r="H13" s="27">
        <v>162.51300000000001</v>
      </c>
      <c r="I13" s="27">
        <v>141.47900000000001</v>
      </c>
      <c r="J13" s="27">
        <v>146.505</v>
      </c>
      <c r="K13" s="250">
        <v>134.27600000000001</v>
      </c>
      <c r="L13" s="23">
        <v>-134.27600000000001</v>
      </c>
      <c r="M13" s="23">
        <v>0</v>
      </c>
      <c r="N13" s="23">
        <v>0</v>
      </c>
    </row>
    <row r="14" spans="1:14" s="14" customFormat="1" ht="19.5" customHeight="1">
      <c r="A14" s="12"/>
      <c r="B14" s="33" t="s">
        <v>65</v>
      </c>
      <c r="C14" s="243">
        <v>-30.388999999999999</v>
      </c>
      <c r="D14" s="32">
        <v>-29.248000000000001</v>
      </c>
      <c r="E14" s="36">
        <v>3.9011214442013165E-2</v>
      </c>
      <c r="F14" s="244">
        <v>1.8538421118491508E-2</v>
      </c>
      <c r="G14" s="32">
        <v>-29.248000000000001</v>
      </c>
      <c r="H14" s="32">
        <v>-29.491</v>
      </c>
      <c r="I14" s="32">
        <v>-30.536000000000001</v>
      </c>
      <c r="J14" s="32">
        <v>-28.51</v>
      </c>
      <c r="K14" s="234">
        <v>-30.388999999999999</v>
      </c>
      <c r="L14" s="21">
        <v>30.388999999999999</v>
      </c>
      <c r="M14" s="21">
        <v>0</v>
      </c>
      <c r="N14" s="21">
        <v>0</v>
      </c>
    </row>
    <row r="15" spans="1:14" s="14" customFormat="1" ht="19.5" customHeight="1">
      <c r="A15" s="12"/>
      <c r="B15" s="33" t="s">
        <v>66</v>
      </c>
      <c r="C15" s="243">
        <v>-19.366</v>
      </c>
      <c r="D15" s="32">
        <v>-17.797000000000001</v>
      </c>
      <c r="E15" s="36">
        <v>8.8160925998763684E-2</v>
      </c>
      <c r="F15" s="313">
        <v>6.6722473742922395E-2</v>
      </c>
      <c r="G15" s="32">
        <v>-17.797000000000001</v>
      </c>
      <c r="H15" s="32">
        <v>-19.763999999999999</v>
      </c>
      <c r="I15" s="32">
        <v>-19.738</v>
      </c>
      <c r="J15" s="32">
        <v>-22.727</v>
      </c>
      <c r="K15" s="234">
        <v>-19.366</v>
      </c>
      <c r="L15" s="21">
        <v>19.366</v>
      </c>
      <c r="M15" s="21">
        <v>0</v>
      </c>
      <c r="N15" s="21">
        <v>0</v>
      </c>
    </row>
    <row r="16" spans="1:14" s="14" customFormat="1" ht="19.5" customHeight="1">
      <c r="A16" s="12"/>
      <c r="B16" s="33" t="s">
        <v>67</v>
      </c>
      <c r="C16" s="243">
        <v>8.9999999999999993E-3</v>
      </c>
      <c r="D16" s="32">
        <v>2.8000000000000001E-2</v>
      </c>
      <c r="E16" s="36">
        <v>-0.6785714285714286</v>
      </c>
      <c r="F16" s="244">
        <v>-0.68490967784701473</v>
      </c>
      <c r="G16" s="32">
        <v>2.8000000000000001E-2</v>
      </c>
      <c r="H16" s="32">
        <v>2.7E-2</v>
      </c>
      <c r="I16" s="32">
        <v>1.7999999999999999E-2</v>
      </c>
      <c r="J16" s="32">
        <v>8.9999999999999993E-3</v>
      </c>
      <c r="K16" s="234">
        <v>8.9999999999999993E-3</v>
      </c>
      <c r="L16" s="21">
        <v>-8.9999999999999993E-3</v>
      </c>
      <c r="M16" s="21">
        <v>0</v>
      </c>
      <c r="N16" s="21">
        <v>0</v>
      </c>
    </row>
    <row r="17" spans="1:14" s="14" customFormat="1" ht="19.5" customHeight="1">
      <c r="A17" s="12"/>
      <c r="B17" s="33" t="s">
        <v>68</v>
      </c>
      <c r="C17" s="243">
        <v>-6.0519999999999996</v>
      </c>
      <c r="D17" s="32">
        <v>-5.2619999999999996</v>
      </c>
      <c r="E17" s="36">
        <v>0.15013302926643868</v>
      </c>
      <c r="F17" s="244">
        <v>0.12745664924476507</v>
      </c>
      <c r="G17" s="32">
        <v>-5.2619999999999996</v>
      </c>
      <c r="H17" s="32">
        <v>-5.3650000000000002</v>
      </c>
      <c r="I17" s="32">
        <v>-5.7859999999999996</v>
      </c>
      <c r="J17" s="32">
        <v>-7.1639999999999997</v>
      </c>
      <c r="K17" s="234">
        <v>-6.0519999999999996</v>
      </c>
      <c r="L17" s="21">
        <v>6.0519999999999996</v>
      </c>
      <c r="M17" s="21">
        <v>0</v>
      </c>
      <c r="N17" s="21">
        <v>0</v>
      </c>
    </row>
    <row r="18" spans="1:14" s="24" customFormat="1" ht="19.5" customHeight="1">
      <c r="A18" s="22"/>
      <c r="B18" s="20" t="s">
        <v>69</v>
      </c>
      <c r="C18" s="245">
        <v>-55.798000000000002</v>
      </c>
      <c r="D18" s="27">
        <v>-52.279000000000003</v>
      </c>
      <c r="E18" s="39">
        <v>6.7311922569291749E-2</v>
      </c>
      <c r="F18" s="246">
        <v>4.6281021052439412E-2</v>
      </c>
      <c r="G18" s="27">
        <v>-52.279000000000003</v>
      </c>
      <c r="H18" s="27">
        <v>-54.593000000000004</v>
      </c>
      <c r="I18" s="27">
        <v>-56.042000000000002</v>
      </c>
      <c r="J18" s="27">
        <v>-58.392000000000003</v>
      </c>
      <c r="K18" s="250">
        <v>-55.798000000000002</v>
      </c>
      <c r="L18" s="23">
        <v>55.798000000000002</v>
      </c>
      <c r="M18" s="23">
        <v>0</v>
      </c>
      <c r="N18" s="23">
        <v>0</v>
      </c>
    </row>
    <row r="19" spans="1:14" s="24" customFormat="1" ht="19.5" customHeight="1">
      <c r="A19" s="22"/>
      <c r="B19" s="20" t="s">
        <v>70</v>
      </c>
      <c r="C19" s="245">
        <v>78.477999999999994</v>
      </c>
      <c r="D19" s="27">
        <v>66.748000000000005</v>
      </c>
      <c r="E19" s="39">
        <v>0.17573560256487064</v>
      </c>
      <c r="F19" s="246">
        <v>0.1529653394397896</v>
      </c>
      <c r="G19" s="27">
        <v>66.748000000000005</v>
      </c>
      <c r="H19" s="27">
        <v>107.92</v>
      </c>
      <c r="I19" s="27">
        <v>85.436999999999998</v>
      </c>
      <c r="J19" s="27">
        <v>88.113</v>
      </c>
      <c r="K19" s="250">
        <v>78.477999999999994</v>
      </c>
      <c r="L19" s="23">
        <v>-78.477999999999994</v>
      </c>
      <c r="M19" s="23">
        <v>0</v>
      </c>
      <c r="N19" s="23">
        <v>0</v>
      </c>
    </row>
    <row r="20" spans="1:14" s="14" customFormat="1" ht="19.5" customHeight="1">
      <c r="A20" s="12"/>
      <c r="B20" s="56" t="s">
        <v>71</v>
      </c>
      <c r="C20" s="243">
        <v>-97.1</v>
      </c>
      <c r="D20" s="32">
        <v>-18.170000000000002</v>
      </c>
      <c r="E20" s="36" t="s">
        <v>24</v>
      </c>
      <c r="F20" s="244" t="s">
        <v>24</v>
      </c>
      <c r="G20" s="32">
        <v>-18.170000000000002</v>
      </c>
      <c r="H20" s="32">
        <v>-42.774999999999999</v>
      </c>
      <c r="I20" s="32">
        <v>-26.684000000000001</v>
      </c>
      <c r="J20" s="32">
        <v>-47.061999999999998</v>
      </c>
      <c r="K20" s="234">
        <v>-97.1</v>
      </c>
      <c r="L20" s="21">
        <v>97.1</v>
      </c>
      <c r="M20" s="21">
        <v>0</v>
      </c>
      <c r="N20" s="21">
        <v>0</v>
      </c>
    </row>
    <row r="21" spans="1:14" s="24" customFormat="1" ht="19.5" customHeight="1">
      <c r="A21" s="22"/>
      <c r="B21" s="20" t="s">
        <v>72</v>
      </c>
      <c r="C21" s="245">
        <v>-18.622</v>
      </c>
      <c r="D21" s="27">
        <v>48.578000000000003</v>
      </c>
      <c r="E21" s="39" t="s">
        <v>24</v>
      </c>
      <c r="F21" s="246">
        <v>-1.3751288455670687</v>
      </c>
      <c r="G21" s="27">
        <v>48.578000000000003</v>
      </c>
      <c r="H21" s="27">
        <v>65.144999999999996</v>
      </c>
      <c r="I21" s="27">
        <v>58.753</v>
      </c>
      <c r="J21" s="27">
        <v>41.051000000000002</v>
      </c>
      <c r="K21" s="250">
        <v>-18.622</v>
      </c>
      <c r="L21" s="23">
        <v>18.622</v>
      </c>
      <c r="M21" s="23">
        <v>0</v>
      </c>
      <c r="N21" s="23">
        <v>0</v>
      </c>
    </row>
    <row r="22" spans="1:14" s="14" customFormat="1" ht="19.5" customHeight="1">
      <c r="A22" s="12"/>
      <c r="B22" s="33" t="s">
        <v>180</v>
      </c>
      <c r="C22" s="243">
        <v>-12.05</v>
      </c>
      <c r="D22" s="32">
        <v>-11.273</v>
      </c>
      <c r="E22" s="36">
        <v>6.8925751796327539E-2</v>
      </c>
      <c r="F22" s="244">
        <v>4.7847607335627915E-2</v>
      </c>
      <c r="G22" s="32">
        <v>-11.273</v>
      </c>
      <c r="H22" s="32">
        <v>-8.69</v>
      </c>
      <c r="I22" s="32">
        <v>-4.7169999999999996</v>
      </c>
      <c r="J22" s="32">
        <v>-3.3780000000000001</v>
      </c>
      <c r="K22" s="234">
        <v>-12.05</v>
      </c>
      <c r="L22" s="21">
        <v>12.05</v>
      </c>
      <c r="M22" s="21">
        <v>0</v>
      </c>
      <c r="N22" s="21">
        <v>0</v>
      </c>
    </row>
    <row r="23" spans="1:14" s="14" customFormat="1" ht="19.5" customHeight="1">
      <c r="A23" s="12"/>
      <c r="B23" s="35" t="s">
        <v>181</v>
      </c>
      <c r="C23" s="243">
        <v>-11.923999999999999</v>
      </c>
      <c r="D23" s="32">
        <v>-11.098000000000001</v>
      </c>
      <c r="E23" s="36">
        <v>7.4427824833303236E-2</v>
      </c>
      <c r="F23" s="244">
        <v>5.3241185007018701E-2</v>
      </c>
      <c r="G23" s="32">
        <v>-11.098000000000001</v>
      </c>
      <c r="H23" s="32">
        <v>-5.2619999999999996</v>
      </c>
      <c r="I23" s="32">
        <v>-4.6040000000000001</v>
      </c>
      <c r="J23" s="32">
        <v>-3.1949999999999998</v>
      </c>
      <c r="K23" s="234">
        <v>-11.923999999999999</v>
      </c>
      <c r="L23" s="21">
        <v>11.923999999999999</v>
      </c>
      <c r="M23" s="21">
        <v>0</v>
      </c>
      <c r="N23" s="21">
        <v>0</v>
      </c>
    </row>
    <row r="24" spans="1:14" s="14" customFormat="1" ht="19.5" customHeight="1">
      <c r="A24" s="12"/>
      <c r="B24" s="33" t="s">
        <v>74</v>
      </c>
      <c r="C24" s="243">
        <v>0</v>
      </c>
      <c r="D24" s="32">
        <v>0</v>
      </c>
      <c r="E24" s="36" t="s">
        <v>24</v>
      </c>
      <c r="F24" s="244" t="s">
        <v>24</v>
      </c>
      <c r="G24" s="32">
        <v>0</v>
      </c>
      <c r="H24" s="32">
        <v>0</v>
      </c>
      <c r="I24" s="32">
        <v>0</v>
      </c>
      <c r="J24" s="32">
        <v>0</v>
      </c>
      <c r="K24" s="234">
        <v>0</v>
      </c>
      <c r="L24" s="21">
        <v>0</v>
      </c>
      <c r="M24" s="21">
        <v>0</v>
      </c>
      <c r="N24" s="21">
        <v>0</v>
      </c>
    </row>
    <row r="25" spans="1:14" s="24" customFormat="1" ht="19.5" customHeight="1">
      <c r="A25" s="12"/>
      <c r="B25" s="33" t="s">
        <v>75</v>
      </c>
      <c r="C25" s="243">
        <v>1.893</v>
      </c>
      <c r="D25" s="32">
        <v>-2.8000000000000001E-2</v>
      </c>
      <c r="E25" s="36" t="s">
        <v>24</v>
      </c>
      <c r="F25" s="246" t="s">
        <v>24</v>
      </c>
      <c r="G25" s="32">
        <v>-2.8000000000000001E-2</v>
      </c>
      <c r="H25" s="32">
        <v>1.2629999999999999</v>
      </c>
      <c r="I25" s="32">
        <v>-3</v>
      </c>
      <c r="J25" s="32">
        <v>-7.1539999999999999</v>
      </c>
      <c r="K25" s="234">
        <v>1.893</v>
      </c>
      <c r="L25" s="21">
        <v>-1.893</v>
      </c>
      <c r="M25" s="21">
        <v>0</v>
      </c>
      <c r="N25" s="21">
        <v>0</v>
      </c>
    </row>
    <row r="26" spans="1:14" s="26" customFormat="1" ht="19.5" customHeight="1">
      <c r="A26" s="25"/>
      <c r="B26" s="20" t="s">
        <v>76</v>
      </c>
      <c r="C26" s="245">
        <v>-28.779</v>
      </c>
      <c r="D26" s="27">
        <v>37.277000000000001</v>
      </c>
      <c r="E26" s="39" t="s">
        <v>24</v>
      </c>
      <c r="F26" s="246">
        <v>-1.7559269812097433</v>
      </c>
      <c r="G26" s="27">
        <v>37.277000000000001</v>
      </c>
      <c r="H26" s="27">
        <v>57.718000000000004</v>
      </c>
      <c r="I26" s="27">
        <v>51.036000000000001</v>
      </c>
      <c r="J26" s="27">
        <v>30.518999999999998</v>
      </c>
      <c r="K26" s="250">
        <v>-28.779</v>
      </c>
      <c r="L26" s="23">
        <v>28.779</v>
      </c>
      <c r="M26" s="23">
        <v>0</v>
      </c>
      <c r="N26" s="23">
        <v>0</v>
      </c>
    </row>
    <row r="27" spans="1:14" ht="19.5" customHeight="1">
      <c r="A27" s="25"/>
      <c r="B27" s="20" t="s">
        <v>170</v>
      </c>
      <c r="C27" s="247">
        <v>-19.866</v>
      </c>
      <c r="D27" s="248">
        <v>25.367000000000001</v>
      </c>
      <c r="E27" s="314" t="s">
        <v>24</v>
      </c>
      <c r="F27" s="249">
        <v>-1.7666091169261613</v>
      </c>
      <c r="G27" s="27">
        <v>25.367000000000001</v>
      </c>
      <c r="H27" s="27">
        <v>39.439</v>
      </c>
      <c r="I27" s="27">
        <v>34.514000000000003</v>
      </c>
      <c r="J27" s="27">
        <v>11.629</v>
      </c>
      <c r="K27" s="251">
        <v>-19.866</v>
      </c>
      <c r="L27" s="23">
        <v>19.866</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0.41554708212934549</v>
      </c>
      <c r="D31" s="77">
        <v>0.43921967284733721</v>
      </c>
      <c r="E31" s="78">
        <v>-2.3672590717991717</v>
      </c>
      <c r="F31" s="79"/>
      <c r="G31" s="77">
        <v>0.43921967284733721</v>
      </c>
      <c r="H31" s="77">
        <v>0.33593004867302922</v>
      </c>
      <c r="I31" s="77">
        <v>0.39611532453579679</v>
      </c>
      <c r="J31" s="77">
        <v>0.39856660182246345</v>
      </c>
      <c r="K31" s="77">
        <v>0.41554708212934549</v>
      </c>
      <c r="L31" s="376">
        <v>0.41554708212934549</v>
      </c>
      <c r="M31" s="376" t="e">
        <v>#DIV/0!</v>
      </c>
      <c r="N31" s="376" t="e">
        <v>#DIV/0!</v>
      </c>
    </row>
    <row r="32" spans="1:14" ht="19.5" customHeight="1">
      <c r="A32" s="42"/>
      <c r="B32" s="20" t="s">
        <v>85</v>
      </c>
      <c r="C32" s="49">
        <v>419.13262747326962</v>
      </c>
      <c r="D32" s="49">
        <v>76.353797317122115</v>
      </c>
      <c r="E32" s="59">
        <v>342.77883015614748</v>
      </c>
      <c r="F32" s="80"/>
      <c r="G32" s="49">
        <v>76.353797317122115</v>
      </c>
      <c r="H32" s="49">
        <v>177.35268415928013</v>
      </c>
      <c r="I32" s="49">
        <v>109.41195940904052</v>
      </c>
      <c r="J32" s="49">
        <v>199.11410470022696</v>
      </c>
      <c r="K32" s="49">
        <v>419.13262747326962</v>
      </c>
      <c r="L32" s="50">
        <v>-832.9424894386367</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9152.7630000000008</v>
      </c>
      <c r="D34" s="27">
        <v>9394.2569999999996</v>
      </c>
      <c r="E34" s="39">
        <v>-2.5706556676062697E-2</v>
      </c>
      <c r="F34" s="81"/>
      <c r="G34" s="27">
        <v>9394.2569999999996</v>
      </c>
      <c r="H34" s="27">
        <v>9682.527</v>
      </c>
      <c r="I34" s="27">
        <v>9568.9310000000005</v>
      </c>
      <c r="J34" s="27">
        <v>9071.0830000000005</v>
      </c>
      <c r="K34" s="27">
        <v>9152.7630000000008</v>
      </c>
      <c r="L34" s="23">
        <v>0</v>
      </c>
      <c r="M34" s="23">
        <v>0</v>
      </c>
      <c r="N34" s="23">
        <v>0</v>
      </c>
    </row>
    <row r="35" spans="1:16" ht="19.5" customHeight="1">
      <c r="A35" s="53"/>
      <c r="B35" s="34" t="s">
        <v>254</v>
      </c>
      <c r="C35" s="27">
        <v>10510.331</v>
      </c>
      <c r="D35" s="27">
        <v>9874.9290000000001</v>
      </c>
      <c r="E35" s="39">
        <v>6.4344968961295823E-2</v>
      </c>
      <c r="F35" s="81"/>
      <c r="G35" s="27">
        <v>9874.9290000000001</v>
      </c>
      <c r="H35" s="27">
        <v>10237.459000000001</v>
      </c>
      <c r="I35" s="27">
        <v>10653.907999999999</v>
      </c>
      <c r="J35" s="27">
        <v>10761.351000000001</v>
      </c>
      <c r="K35" s="27">
        <v>10510.331</v>
      </c>
      <c r="L35" s="23">
        <v>0</v>
      </c>
      <c r="M35" s="23">
        <v>0</v>
      </c>
      <c r="N35" s="23">
        <v>0</v>
      </c>
    </row>
    <row r="36" spans="1:16" ht="19.5" customHeight="1">
      <c r="A36" s="42"/>
      <c r="B36" s="20" t="s">
        <v>158</v>
      </c>
      <c r="C36" s="27">
        <v>7592.2584999999999</v>
      </c>
      <c r="D36" s="27">
        <v>7737.2184999999999</v>
      </c>
      <c r="E36" s="39">
        <v>-1.8735415059042193E-2</v>
      </c>
      <c r="F36" s="82"/>
      <c r="G36" s="27">
        <v>7737.2184999999999</v>
      </c>
      <c r="H36" s="27">
        <v>7847.6639999999998</v>
      </c>
      <c r="I36" s="27">
        <v>7764.5990000000002</v>
      </c>
      <c r="J36" s="27">
        <v>7558.7254999999996</v>
      </c>
      <c r="K36" s="27">
        <v>7592.2584999999999</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3945.13</v>
      </c>
      <c r="D38" s="27">
        <v>4085.12</v>
      </c>
      <c r="E38" s="39">
        <v>-3.4268271189096033E-2</v>
      </c>
      <c r="F38" s="79"/>
      <c r="G38" s="27">
        <v>4085.12</v>
      </c>
      <c r="H38" s="27">
        <v>4093.79</v>
      </c>
      <c r="I38" s="27">
        <v>4082.8</v>
      </c>
      <c r="J38" s="27">
        <v>3946.66</v>
      </c>
      <c r="K38" s="27">
        <v>3945.13</v>
      </c>
      <c r="L38" s="23">
        <v>0</v>
      </c>
      <c r="M38" s="23">
        <v>0</v>
      </c>
      <c r="N38" s="23">
        <v>0</v>
      </c>
    </row>
    <row r="39" spans="1:16" ht="19.5" customHeight="1" outlineLevel="1">
      <c r="A39" s="7"/>
      <c r="B39" s="34" t="s">
        <v>247</v>
      </c>
      <c r="C39" s="77">
        <v>-0.12417802711924017</v>
      </c>
      <c r="D39" s="77">
        <v>9.8332945161441393E-2</v>
      </c>
      <c r="E39" s="373" t="s">
        <v>24</v>
      </c>
      <c r="F39" s="341"/>
      <c r="G39" s="77">
        <v>9.8332945161441393E-2</v>
      </c>
      <c r="H39" s="77">
        <v>0.16575638283972033</v>
      </c>
      <c r="I39" s="77">
        <v>0.1414763914983026</v>
      </c>
      <c r="J39" s="77">
        <v>3.1230830940252651E-2</v>
      </c>
      <c r="K39" s="77">
        <v>-0.12417802711924017</v>
      </c>
      <c r="L39" s="376">
        <v>0</v>
      </c>
      <c r="M39" s="376">
        <v>0</v>
      </c>
      <c r="N39" s="376">
        <v>0</v>
      </c>
      <c r="O39" s="340"/>
      <c r="P39" s="340"/>
    </row>
    <row r="40" spans="1:16">
      <c r="B40" s="556" t="s">
        <v>313</v>
      </c>
      <c r="C40" s="556"/>
      <c r="D40" s="556"/>
      <c r="E40" s="556"/>
      <c r="F40" s="556"/>
      <c r="G40" s="556"/>
      <c r="H40" s="556"/>
      <c r="I40" s="556"/>
      <c r="J40" s="556"/>
      <c r="K40" s="556"/>
      <c r="L40" s="556"/>
      <c r="M40" s="556"/>
    </row>
    <row r="41" spans="1:16">
      <c r="C41" s="27"/>
      <c r="D41" s="27"/>
      <c r="H41" s="27"/>
      <c r="I41" s="27"/>
      <c r="J41" s="27"/>
      <c r="K41" s="27"/>
      <c r="L41" s="23"/>
      <c r="M41" s="23"/>
      <c r="N41" s="23"/>
    </row>
    <row r="42" spans="1:16">
      <c r="C42" s="27"/>
      <c r="D42" s="27"/>
      <c r="H42" s="27"/>
      <c r="I42" s="27"/>
      <c r="J42" s="27"/>
      <c r="K42" s="27"/>
      <c r="L42" s="23"/>
      <c r="M42" s="23"/>
      <c r="N42" s="23"/>
    </row>
    <row r="43" spans="1:16">
      <c r="C43" s="27"/>
      <c r="D43" s="27"/>
      <c r="H43" s="27"/>
      <c r="I43" s="27"/>
      <c r="J43" s="27"/>
      <c r="K43" s="27"/>
      <c r="L43" s="23"/>
      <c r="M43" s="23"/>
      <c r="N43" s="23"/>
    </row>
    <row r="45" spans="1:16">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P45"/>
  <sheetViews>
    <sheetView showGridLines="0" zoomScale="70" zoomScaleNormal="70" workbookViewId="0">
      <selection activeCell="AE33" sqref="AE33"/>
    </sheetView>
  </sheetViews>
  <sheetFormatPr defaultRowHeight="12.75" customHeight="1"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380"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44"/>
      <c r="M1" s="44"/>
      <c r="N1" s="44"/>
    </row>
    <row r="2" spans="1:14" ht="30.75" customHeight="1">
      <c r="A2" s="549" t="s">
        <v>30</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44"/>
      <c r="M3" s="44"/>
      <c r="N3" s="44"/>
    </row>
    <row r="4" spans="1:14" ht="12.75" customHeight="1">
      <c r="A4" s="7"/>
      <c r="B4" s="222" t="s">
        <v>8</v>
      </c>
      <c r="C4" s="7"/>
      <c r="D4" s="7"/>
      <c r="E4" s="28"/>
      <c r="F4" s="28"/>
      <c r="G4" s="7"/>
      <c r="H4" s="7"/>
      <c r="I4" s="7"/>
      <c r="J4" s="7"/>
      <c r="K4" s="7"/>
      <c r="L4" s="44"/>
      <c r="M4" s="44"/>
      <c r="N4" s="44"/>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51.372</v>
      </c>
      <c r="D8" s="32">
        <v>50.91</v>
      </c>
      <c r="E8" s="36">
        <v>9.0748379493224007E-3</v>
      </c>
      <c r="F8" s="244">
        <v>1.5647166717534945E-2</v>
      </c>
      <c r="G8" s="32">
        <v>50.91</v>
      </c>
      <c r="H8" s="32">
        <v>50.588000000000001</v>
      </c>
      <c r="I8" s="32">
        <v>52.475000000000001</v>
      </c>
      <c r="J8" s="32">
        <v>52.874000000000002</v>
      </c>
      <c r="K8" s="234">
        <v>51.372</v>
      </c>
      <c r="L8" s="21">
        <v>-51.372</v>
      </c>
      <c r="M8" s="21">
        <v>0</v>
      </c>
      <c r="N8" s="21">
        <v>0</v>
      </c>
    </row>
    <row r="9" spans="1:14" s="14" customFormat="1" ht="19.5" customHeight="1">
      <c r="A9" s="12"/>
      <c r="B9" s="33" t="s">
        <v>60</v>
      </c>
      <c r="C9" s="243">
        <v>8.0000000000000002E-3</v>
      </c>
      <c r="D9" s="32">
        <v>0</v>
      </c>
      <c r="E9" s="36" t="s">
        <v>24</v>
      </c>
      <c r="F9" s="244" t="s">
        <v>199</v>
      </c>
      <c r="G9" s="32">
        <v>0</v>
      </c>
      <c r="H9" s="32">
        <v>0.41</v>
      </c>
      <c r="I9" s="32">
        <v>1E-3</v>
      </c>
      <c r="J9" s="32">
        <v>1.4999999999999999E-2</v>
      </c>
      <c r="K9" s="234">
        <v>8.0000000000000002E-3</v>
      </c>
      <c r="L9" s="21">
        <v>-8.0000000000000002E-3</v>
      </c>
      <c r="M9" s="21">
        <v>0</v>
      </c>
      <c r="N9" s="21">
        <v>0</v>
      </c>
    </row>
    <row r="10" spans="1:14" s="14" customFormat="1" ht="19.5" customHeight="1">
      <c r="A10" s="12"/>
      <c r="B10" s="33" t="s">
        <v>61</v>
      </c>
      <c r="C10" s="243">
        <v>20.693999999999999</v>
      </c>
      <c r="D10" s="32">
        <v>17.356999999999999</v>
      </c>
      <c r="E10" s="36">
        <v>0.19225672639280988</v>
      </c>
      <c r="F10" s="244">
        <v>0.20002215952745184</v>
      </c>
      <c r="G10" s="32">
        <v>17.356999999999999</v>
      </c>
      <c r="H10" s="32">
        <v>18.643000000000001</v>
      </c>
      <c r="I10" s="32">
        <v>18.780999999999999</v>
      </c>
      <c r="J10" s="32">
        <v>19.280999999999999</v>
      </c>
      <c r="K10" s="234">
        <v>20.693999999999999</v>
      </c>
      <c r="L10" s="21">
        <v>-20.693999999999999</v>
      </c>
      <c r="M10" s="21">
        <v>0</v>
      </c>
      <c r="N10" s="21">
        <v>0</v>
      </c>
    </row>
    <row r="11" spans="1:14" s="14" customFormat="1" ht="19.5" customHeight="1">
      <c r="A11" s="12"/>
      <c r="B11" s="33" t="s">
        <v>62</v>
      </c>
      <c r="C11" s="243">
        <v>20.402999999999999</v>
      </c>
      <c r="D11" s="32">
        <v>18.283999999999999</v>
      </c>
      <c r="E11" s="36">
        <v>0.11589367753226854</v>
      </c>
      <c r="F11" s="244">
        <v>0.12316174115184236</v>
      </c>
      <c r="G11" s="32">
        <v>18.283999999999999</v>
      </c>
      <c r="H11" s="32">
        <v>29.096</v>
      </c>
      <c r="I11" s="32">
        <v>22.218</v>
      </c>
      <c r="J11" s="32">
        <v>11.228999999999999</v>
      </c>
      <c r="K11" s="234">
        <v>20.402999999999999</v>
      </c>
      <c r="L11" s="21">
        <v>-20.402999999999999</v>
      </c>
      <c r="M11" s="21">
        <v>0</v>
      </c>
      <c r="N11" s="21">
        <v>0</v>
      </c>
    </row>
    <row r="12" spans="1:14" s="14" customFormat="1" ht="19.5" customHeight="1">
      <c r="A12" s="12"/>
      <c r="B12" s="33" t="s">
        <v>63</v>
      </c>
      <c r="C12" s="243">
        <v>-0.1</v>
      </c>
      <c r="D12" s="32">
        <v>0.85699999999999998</v>
      </c>
      <c r="E12" s="36" t="s">
        <v>24</v>
      </c>
      <c r="F12" s="244">
        <v>-1.1174438328794027</v>
      </c>
      <c r="G12" s="32">
        <v>0.85699999999999998</v>
      </c>
      <c r="H12" s="32">
        <v>0.68200000000000005</v>
      </c>
      <c r="I12" s="32">
        <v>-0.495</v>
      </c>
      <c r="J12" s="32">
        <v>1.175</v>
      </c>
      <c r="K12" s="234">
        <v>-0.1</v>
      </c>
      <c r="L12" s="21">
        <v>0.1</v>
      </c>
      <c r="M12" s="21">
        <v>0</v>
      </c>
      <c r="N12" s="21">
        <v>0</v>
      </c>
    </row>
    <row r="13" spans="1:14" s="24" customFormat="1" ht="19.5" customHeight="1">
      <c r="A13" s="22"/>
      <c r="B13" s="34" t="s">
        <v>64</v>
      </c>
      <c r="C13" s="245">
        <v>92.376999999999995</v>
      </c>
      <c r="D13" s="27">
        <v>87.408000000000001</v>
      </c>
      <c r="E13" s="39">
        <v>5.6848343401061596E-2</v>
      </c>
      <c r="F13" s="246">
        <v>6.3731568863331686E-2</v>
      </c>
      <c r="G13" s="27">
        <v>87.408000000000001</v>
      </c>
      <c r="H13" s="27">
        <v>99.418999999999997</v>
      </c>
      <c r="I13" s="27">
        <v>92.98</v>
      </c>
      <c r="J13" s="27">
        <v>84.573999999999998</v>
      </c>
      <c r="K13" s="250">
        <v>92.376999999999995</v>
      </c>
      <c r="L13" s="23">
        <v>-92.376999999999995</v>
      </c>
      <c r="M13" s="23">
        <v>0</v>
      </c>
      <c r="N13" s="23">
        <v>0</v>
      </c>
    </row>
    <row r="14" spans="1:14" s="14" customFormat="1" ht="19.5" customHeight="1">
      <c r="A14" s="12"/>
      <c r="B14" s="33" t="s">
        <v>65</v>
      </c>
      <c r="C14" s="243">
        <v>-20.303999999999998</v>
      </c>
      <c r="D14" s="32">
        <v>-19.283999999999999</v>
      </c>
      <c r="E14" s="36">
        <v>5.289359054138143E-2</v>
      </c>
      <c r="F14" s="244">
        <v>5.9751320587483531E-2</v>
      </c>
      <c r="G14" s="32">
        <v>-19.283999999999999</v>
      </c>
      <c r="H14" s="32">
        <v>-19.751000000000001</v>
      </c>
      <c r="I14" s="32">
        <v>-20.956</v>
      </c>
      <c r="J14" s="32">
        <v>-19.247</v>
      </c>
      <c r="K14" s="234">
        <v>-20.303999999999998</v>
      </c>
      <c r="L14" s="21">
        <v>20.303999999999998</v>
      </c>
      <c r="M14" s="21">
        <v>0</v>
      </c>
      <c r="N14" s="21">
        <v>0</v>
      </c>
    </row>
    <row r="15" spans="1:14" s="14" customFormat="1" ht="19.5" customHeight="1">
      <c r="A15" s="12"/>
      <c r="B15" s="33" t="s">
        <v>66</v>
      </c>
      <c r="C15" s="243">
        <v>-16.005000000000003</v>
      </c>
      <c r="D15" s="32">
        <v>-15.055000000000001</v>
      </c>
      <c r="E15" s="36">
        <v>6.3101959481899783E-2</v>
      </c>
      <c r="F15" s="313">
        <v>7.0026178904641467E-2</v>
      </c>
      <c r="G15" s="32">
        <v>-15.055000000000001</v>
      </c>
      <c r="H15" s="32">
        <v>-15.905999999999999</v>
      </c>
      <c r="I15" s="32">
        <v>-15.143000000000001</v>
      </c>
      <c r="J15" s="32">
        <v>-16.52</v>
      </c>
      <c r="K15" s="234">
        <v>-16.005000000000003</v>
      </c>
      <c r="L15" s="21">
        <v>16.005000000000003</v>
      </c>
      <c r="M15" s="21">
        <v>0</v>
      </c>
      <c r="N15" s="21">
        <v>0</v>
      </c>
    </row>
    <row r="16" spans="1:14"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row>
    <row r="17" spans="1:14" s="14" customFormat="1" ht="19.5" customHeight="1">
      <c r="A17" s="12"/>
      <c r="B17" s="33" t="s">
        <v>68</v>
      </c>
      <c r="C17" s="243">
        <v>-4.7770000000000001</v>
      </c>
      <c r="D17" s="32">
        <v>-4.657</v>
      </c>
      <c r="E17" s="36">
        <v>2.576766158471111E-2</v>
      </c>
      <c r="F17" s="244">
        <v>3.2448714424565539E-2</v>
      </c>
      <c r="G17" s="32">
        <v>-4.657</v>
      </c>
      <c r="H17" s="32">
        <v>-4.1779999999999999</v>
      </c>
      <c r="I17" s="32">
        <v>-4.1219999999999999</v>
      </c>
      <c r="J17" s="32">
        <v>-5.0730000000000004</v>
      </c>
      <c r="K17" s="234">
        <v>-4.7770000000000001</v>
      </c>
      <c r="L17" s="21">
        <v>4.7770000000000001</v>
      </c>
      <c r="M17" s="21">
        <v>0</v>
      </c>
      <c r="N17" s="21">
        <v>0</v>
      </c>
    </row>
    <row r="18" spans="1:14" s="24" customFormat="1" ht="19.5" customHeight="1">
      <c r="A18" s="22"/>
      <c r="B18" s="20" t="s">
        <v>69</v>
      </c>
      <c r="C18" s="245">
        <v>-41.085999999999999</v>
      </c>
      <c r="D18" s="27">
        <v>-38.996000000000002</v>
      </c>
      <c r="E18" s="39">
        <v>5.3595240537490874E-2</v>
      </c>
      <c r="F18" s="246">
        <v>6.0457540586048276E-2</v>
      </c>
      <c r="G18" s="27">
        <v>-38.996000000000002</v>
      </c>
      <c r="H18" s="27">
        <v>-39.835000000000001</v>
      </c>
      <c r="I18" s="27">
        <v>-40.220999999999997</v>
      </c>
      <c r="J18" s="27">
        <v>-40.840000000000003</v>
      </c>
      <c r="K18" s="250">
        <v>-41.085999999999999</v>
      </c>
      <c r="L18" s="23">
        <v>41.085999999999999</v>
      </c>
      <c r="M18" s="23">
        <v>0</v>
      </c>
      <c r="N18" s="23">
        <v>0</v>
      </c>
    </row>
    <row r="19" spans="1:14" s="24" customFormat="1" ht="19.5" customHeight="1">
      <c r="A19" s="22"/>
      <c r="B19" s="20" t="s">
        <v>70</v>
      </c>
      <c r="C19" s="245">
        <v>51.290999999999997</v>
      </c>
      <c r="D19" s="27">
        <v>48.411999999999999</v>
      </c>
      <c r="E19" s="39">
        <v>5.94687267619598E-2</v>
      </c>
      <c r="F19" s="246">
        <v>6.6368806553349466E-2</v>
      </c>
      <c r="G19" s="27">
        <v>48.411999999999999</v>
      </c>
      <c r="H19" s="27">
        <v>59.584000000000003</v>
      </c>
      <c r="I19" s="27">
        <v>52.759</v>
      </c>
      <c r="J19" s="27">
        <v>43.734000000000002</v>
      </c>
      <c r="K19" s="250">
        <v>51.290999999999997</v>
      </c>
      <c r="L19" s="23">
        <v>-51.290999999999997</v>
      </c>
      <c r="M19" s="23">
        <v>0</v>
      </c>
      <c r="N19" s="23">
        <v>0</v>
      </c>
    </row>
    <row r="20" spans="1:14" s="14" customFormat="1" ht="19.5" customHeight="1">
      <c r="A20" s="12"/>
      <c r="B20" s="56" t="s">
        <v>71</v>
      </c>
      <c r="C20" s="243">
        <v>-11.183</v>
      </c>
      <c r="D20" s="32">
        <v>-14.044</v>
      </c>
      <c r="E20" s="36">
        <v>-0.20371688977499292</v>
      </c>
      <c r="F20" s="244">
        <v>-0.19853052083967759</v>
      </c>
      <c r="G20" s="32">
        <v>-14.044</v>
      </c>
      <c r="H20" s="32">
        <v>-22.718</v>
      </c>
      <c r="I20" s="32">
        <v>-33.207000000000001</v>
      </c>
      <c r="J20" s="32">
        <v>-30.21</v>
      </c>
      <c r="K20" s="234">
        <v>-11.183</v>
      </c>
      <c r="L20" s="21">
        <v>11.183</v>
      </c>
      <c r="M20" s="21">
        <v>0</v>
      </c>
      <c r="N20" s="21">
        <v>0</v>
      </c>
    </row>
    <row r="21" spans="1:14" s="24" customFormat="1" ht="19.5" customHeight="1">
      <c r="A21" s="22"/>
      <c r="B21" s="20" t="s">
        <v>72</v>
      </c>
      <c r="C21" s="245">
        <v>40.107999999999997</v>
      </c>
      <c r="D21" s="27">
        <v>34.368000000000002</v>
      </c>
      <c r="E21" s="39">
        <v>0.1670158286778396</v>
      </c>
      <c r="F21" s="246">
        <v>0.17461612585149319</v>
      </c>
      <c r="G21" s="27">
        <v>34.368000000000002</v>
      </c>
      <c r="H21" s="27">
        <v>36.866</v>
      </c>
      <c r="I21" s="27">
        <v>19.552</v>
      </c>
      <c r="J21" s="27">
        <v>13.523999999999999</v>
      </c>
      <c r="K21" s="250">
        <v>40.107999999999997</v>
      </c>
      <c r="L21" s="23">
        <v>-40.107999999999997</v>
      </c>
      <c r="M21" s="23">
        <v>0</v>
      </c>
      <c r="N21" s="23">
        <v>0</v>
      </c>
    </row>
    <row r="22" spans="1:14" s="14" customFormat="1" ht="19.5" customHeight="1">
      <c r="A22" s="12"/>
      <c r="B22" s="33" t="s">
        <v>180</v>
      </c>
      <c r="C22" s="243">
        <v>-14.840999999999999</v>
      </c>
      <c r="D22" s="32">
        <v>-10.363</v>
      </c>
      <c r="E22" s="36">
        <v>0.43211425262954739</v>
      </c>
      <c r="F22" s="244">
        <v>0.44144193116043057</v>
      </c>
      <c r="G22" s="32">
        <v>-10.363</v>
      </c>
      <c r="H22" s="32">
        <v>2.0960000000000001</v>
      </c>
      <c r="I22" s="32">
        <v>-2E-3</v>
      </c>
      <c r="J22" s="32">
        <v>0.10299999999999999</v>
      </c>
      <c r="K22" s="234">
        <v>-14.840999999999999</v>
      </c>
      <c r="L22" s="21">
        <v>14.840999999999999</v>
      </c>
      <c r="M22" s="21">
        <v>0</v>
      </c>
      <c r="N22" s="21">
        <v>0</v>
      </c>
    </row>
    <row r="23" spans="1:14" s="14" customFormat="1" ht="19.5" customHeight="1">
      <c r="A23" s="12"/>
      <c r="B23" s="35" t="s">
        <v>181</v>
      </c>
      <c r="C23" s="243">
        <v>-14.868</v>
      </c>
      <c r="D23" s="32">
        <v>-10.363</v>
      </c>
      <c r="E23" s="36">
        <v>0.43471967576956483</v>
      </c>
      <c r="F23" s="244">
        <v>0.44406432400055151</v>
      </c>
      <c r="G23" s="32">
        <v>-10.363</v>
      </c>
      <c r="H23" s="32">
        <v>3.5870000000000002</v>
      </c>
      <c r="I23" s="32">
        <v>-1.6E-2</v>
      </c>
      <c r="J23" s="32">
        <v>8.9999999999999993E-3</v>
      </c>
      <c r="K23" s="234">
        <v>-14.868</v>
      </c>
      <c r="L23" s="21">
        <v>14.868</v>
      </c>
      <c r="M23" s="21">
        <v>0</v>
      </c>
      <c r="N23" s="21">
        <v>0</v>
      </c>
    </row>
    <row r="24" spans="1:14" s="14" customFormat="1" ht="19.5" customHeight="1">
      <c r="A24" s="12"/>
      <c r="B24" s="33" t="s">
        <v>74</v>
      </c>
      <c r="C24" s="243">
        <v>-6.0000000000000001E-3</v>
      </c>
      <c r="D24" s="32">
        <v>-0.57399999999999995</v>
      </c>
      <c r="E24" s="36">
        <v>-0.98954703832752611</v>
      </c>
      <c r="F24" s="244">
        <v>-0.98947895586365076</v>
      </c>
      <c r="G24" s="32">
        <v>-0.57399999999999995</v>
      </c>
      <c r="H24" s="32">
        <v>-1.4259999999999999</v>
      </c>
      <c r="I24" s="32">
        <v>-1.0569999999999999</v>
      </c>
      <c r="J24" s="32">
        <v>-1.1439999999999999</v>
      </c>
      <c r="K24" s="234">
        <v>-6.0000000000000001E-3</v>
      </c>
      <c r="L24" s="21">
        <v>6.0000000000000001E-3</v>
      </c>
      <c r="M24" s="21">
        <v>0</v>
      </c>
      <c r="N24" s="21">
        <v>0</v>
      </c>
    </row>
    <row r="25" spans="1:14" s="24" customFormat="1" ht="19.5" customHeight="1">
      <c r="A25" s="12"/>
      <c r="B25" s="33" t="s">
        <v>75</v>
      </c>
      <c r="C25" s="243">
        <v>0.05</v>
      </c>
      <c r="D25" s="32">
        <v>1E-3</v>
      </c>
      <c r="E25" s="36" t="s">
        <v>24</v>
      </c>
      <c r="F25" s="244" t="s">
        <v>24</v>
      </c>
      <c r="G25" s="32">
        <v>1E-3</v>
      </c>
      <c r="H25" s="32">
        <v>-1.0780000000000001</v>
      </c>
      <c r="I25" s="32">
        <v>1.181</v>
      </c>
      <c r="J25" s="32">
        <v>-1.2909999999999999</v>
      </c>
      <c r="K25" s="234">
        <v>0.05</v>
      </c>
      <c r="L25" s="21">
        <v>-0.05</v>
      </c>
      <c r="M25" s="21">
        <v>0</v>
      </c>
      <c r="N25" s="21">
        <v>0</v>
      </c>
    </row>
    <row r="26" spans="1:14" s="26" customFormat="1" ht="19.5" customHeight="1">
      <c r="A26" s="25"/>
      <c r="B26" s="20" t="s">
        <v>76</v>
      </c>
      <c r="C26" s="245">
        <v>25.311</v>
      </c>
      <c r="D26" s="27">
        <v>23.431999999999999</v>
      </c>
      <c r="E26" s="39">
        <v>8.0189484465688077E-2</v>
      </c>
      <c r="F26" s="246">
        <v>8.7223997380007801E-2</v>
      </c>
      <c r="G26" s="27">
        <v>23.431999999999999</v>
      </c>
      <c r="H26" s="27">
        <v>36.457999999999998</v>
      </c>
      <c r="I26" s="27">
        <v>19.673999999999999</v>
      </c>
      <c r="J26" s="27">
        <v>11.192</v>
      </c>
      <c r="K26" s="250">
        <v>25.311</v>
      </c>
      <c r="L26" s="23">
        <v>-25.311</v>
      </c>
      <c r="M26" s="23">
        <v>0</v>
      </c>
      <c r="N26" s="23">
        <v>0</v>
      </c>
    </row>
    <row r="27" spans="1:14" ht="19.5" customHeight="1">
      <c r="A27" s="25"/>
      <c r="B27" s="20" t="s">
        <v>170</v>
      </c>
      <c r="C27" s="247">
        <v>21.097999999999999</v>
      </c>
      <c r="D27" s="248">
        <v>18.18</v>
      </c>
      <c r="E27" s="314">
        <v>0.1605060506050604</v>
      </c>
      <c r="F27" s="249">
        <v>0.1680633000567138</v>
      </c>
      <c r="G27" s="27">
        <v>18.18</v>
      </c>
      <c r="H27" s="27">
        <v>29.827999999999999</v>
      </c>
      <c r="I27" s="27">
        <v>16.79</v>
      </c>
      <c r="J27" s="27">
        <v>8.8559999999999999</v>
      </c>
      <c r="K27" s="251">
        <v>21.097999999999999</v>
      </c>
      <c r="L27" s="23">
        <v>-21.097999999999999</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0.44476438940428897</v>
      </c>
      <c r="D31" s="77">
        <v>0.44613765330404542</v>
      </c>
      <c r="E31" s="78">
        <v>-0.13732638997564495</v>
      </c>
      <c r="F31" s="79"/>
      <c r="G31" s="77">
        <v>0.44613765330404542</v>
      </c>
      <c r="H31" s="77">
        <v>0.40067793882457076</v>
      </c>
      <c r="I31" s="77">
        <v>0.43257689825768975</v>
      </c>
      <c r="J31" s="77">
        <v>0.48289072291720864</v>
      </c>
      <c r="K31" s="77">
        <v>0.44476438940428897</v>
      </c>
      <c r="L31" s="376">
        <v>0.44476438940428897</v>
      </c>
      <c r="M31" s="376" t="e">
        <v>#DIV/0!</v>
      </c>
      <c r="N31" s="376" t="e">
        <v>#DIV/0!</v>
      </c>
    </row>
    <row r="32" spans="1:14" ht="19.5" customHeight="1">
      <c r="A32" s="42"/>
      <c r="B32" s="20" t="s">
        <v>85</v>
      </c>
      <c r="C32" s="49">
        <v>84.521607456161703</v>
      </c>
      <c r="D32" s="49">
        <v>114.84707568875331</v>
      </c>
      <c r="E32" s="59">
        <v>-30.325468232591604</v>
      </c>
      <c r="F32" s="80"/>
      <c r="G32" s="49">
        <v>114.84707568875331</v>
      </c>
      <c r="H32" s="49">
        <v>181.70389794972249</v>
      </c>
      <c r="I32" s="49">
        <v>260.75991959765059</v>
      </c>
      <c r="J32" s="49">
        <v>233.27723727474506</v>
      </c>
      <c r="K32" s="49">
        <v>84.521607456161703</v>
      </c>
      <c r="L32" s="50">
        <v>-166.69150965895543</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5367.04</v>
      </c>
      <c r="D34" s="27">
        <v>4956.9409999999998</v>
      </c>
      <c r="E34" s="39">
        <v>8.2732273795471878E-2</v>
      </c>
      <c r="F34" s="81"/>
      <c r="G34" s="27">
        <v>4956.9409999999998</v>
      </c>
      <c r="H34" s="27">
        <v>5045.2659999999996</v>
      </c>
      <c r="I34" s="27">
        <v>5142.4960000000001</v>
      </c>
      <c r="J34" s="27">
        <v>5217.7089999999998</v>
      </c>
      <c r="K34" s="27">
        <v>5367.04</v>
      </c>
      <c r="L34" s="23">
        <v>0</v>
      </c>
      <c r="M34" s="23">
        <v>0</v>
      </c>
      <c r="N34" s="23">
        <v>0</v>
      </c>
    </row>
    <row r="35" spans="1:16" ht="19.5" customHeight="1">
      <c r="A35" s="53"/>
      <c r="B35" s="34" t="s">
        <v>254</v>
      </c>
      <c r="C35" s="27">
        <v>4718.9549999999999</v>
      </c>
      <c r="D35" s="27">
        <v>3987.9369999999999</v>
      </c>
      <c r="E35" s="39">
        <v>0.18330730901716863</v>
      </c>
      <c r="F35" s="81"/>
      <c r="G35" s="27">
        <v>3987.9369999999999</v>
      </c>
      <c r="H35" s="27">
        <v>4185.53</v>
      </c>
      <c r="I35" s="27">
        <v>4348.4780000000001</v>
      </c>
      <c r="J35" s="27">
        <v>4805.7709999999997</v>
      </c>
      <c r="K35" s="27">
        <v>4718.9549999999999</v>
      </c>
      <c r="L35" s="23">
        <v>0</v>
      </c>
      <c r="M35" s="23">
        <v>0</v>
      </c>
      <c r="N35" s="23">
        <v>0</v>
      </c>
    </row>
    <row r="36" spans="1:16" ht="19.5" customHeight="1">
      <c r="A36" s="42"/>
      <c r="B36" s="20" t="s">
        <v>158</v>
      </c>
      <c r="C36" s="27">
        <v>5569.3325000000004</v>
      </c>
      <c r="D36" s="27">
        <v>5623.39</v>
      </c>
      <c r="E36" s="39">
        <v>-9.6129736689078982E-3</v>
      </c>
      <c r="F36" s="82"/>
      <c r="G36" s="27">
        <v>5623.39</v>
      </c>
      <c r="H36" s="27">
        <v>5739.2520000000004</v>
      </c>
      <c r="I36" s="27">
        <v>5822.2389999999996</v>
      </c>
      <c r="J36" s="27">
        <v>5491.3575000000001</v>
      </c>
      <c r="K36" s="27">
        <v>5569.3325000000004</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3335.14</v>
      </c>
      <c r="D38" s="27">
        <v>3336.25</v>
      </c>
      <c r="E38" s="39">
        <v>-3.3270887973024799E-4</v>
      </c>
      <c r="F38" s="79"/>
      <c r="G38" s="27">
        <v>3336.25</v>
      </c>
      <c r="H38" s="27">
        <v>3363.75</v>
      </c>
      <c r="I38" s="27">
        <v>3374.5</v>
      </c>
      <c r="J38" s="27">
        <v>3368.01</v>
      </c>
      <c r="K38" s="27">
        <v>3335.14</v>
      </c>
      <c r="L38" s="23">
        <v>0</v>
      </c>
      <c r="M38" s="23">
        <v>0</v>
      </c>
      <c r="N38" s="23">
        <v>0</v>
      </c>
    </row>
    <row r="39" spans="1:16" ht="19.5" customHeight="1" outlineLevel="1">
      <c r="A39" s="7"/>
      <c r="B39" s="34" t="s">
        <v>247</v>
      </c>
      <c r="C39" s="77">
        <v>0.12217029281015304</v>
      </c>
      <c r="D39" s="77">
        <v>0.10835070241367727</v>
      </c>
      <c r="E39" s="373">
        <v>1.3819590396475776</v>
      </c>
      <c r="F39" s="341"/>
      <c r="G39" s="77">
        <v>0.10835070241367727</v>
      </c>
      <c r="H39" s="77">
        <v>0.16488699007062008</v>
      </c>
      <c r="I39" s="77">
        <v>9.3105578321696428E-2</v>
      </c>
      <c r="J39" s="77">
        <v>4.9593784308973404E-2</v>
      </c>
      <c r="K39" s="77">
        <v>0.12217029281015304</v>
      </c>
      <c r="L39" s="376">
        <v>0</v>
      </c>
      <c r="M39" s="376">
        <v>0</v>
      </c>
      <c r="N39" s="376">
        <v>0</v>
      </c>
      <c r="O39" s="340"/>
      <c r="P39" s="340"/>
    </row>
    <row r="40" spans="1:16" ht="12.75" customHeight="1">
      <c r="B40" s="556" t="s">
        <v>313</v>
      </c>
      <c r="C40" s="556"/>
      <c r="D40" s="556"/>
      <c r="E40" s="556"/>
      <c r="F40" s="556"/>
      <c r="G40" s="556"/>
      <c r="H40" s="556"/>
      <c r="I40" s="556"/>
      <c r="J40" s="556"/>
      <c r="K40" s="556"/>
      <c r="L40" s="556"/>
      <c r="M40" s="556"/>
    </row>
    <row r="41" spans="1:16" ht="12.75" customHeight="1">
      <c r="C41" s="27"/>
      <c r="D41" s="27"/>
      <c r="H41" s="27"/>
      <c r="I41" s="27"/>
      <c r="J41" s="27"/>
      <c r="K41" s="27"/>
      <c r="L41" s="23"/>
      <c r="M41" s="23"/>
      <c r="N41" s="23"/>
    </row>
    <row r="42" spans="1:16" ht="12.75" customHeight="1">
      <c r="C42" s="27"/>
      <c r="D42" s="27"/>
      <c r="H42" s="27"/>
      <c r="I42" s="27"/>
      <c r="J42" s="27"/>
      <c r="K42" s="27"/>
      <c r="L42" s="23"/>
      <c r="M42" s="23"/>
      <c r="N42" s="23"/>
    </row>
    <row r="43" spans="1:16" ht="12.75" customHeight="1">
      <c r="C43" s="27"/>
      <c r="D43" s="27"/>
      <c r="H43" s="27"/>
      <c r="I43" s="27"/>
      <c r="J43" s="27"/>
      <c r="K43" s="27"/>
      <c r="L43" s="23"/>
      <c r="M43" s="23"/>
      <c r="N43" s="23"/>
    </row>
    <row r="45" spans="1:16" ht="12.75" customHeight="1">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53"/>
  <sheetViews>
    <sheetView showGridLines="0" zoomScale="80" zoomScaleNormal="80" zoomScalePageLayoutView="60" workbookViewId="0"/>
  </sheetViews>
  <sheetFormatPr defaultRowHeight="12.75" outlineLevelRow="1" outlineLevelCol="1"/>
  <cols>
    <col min="1" max="1" width="1" style="9" customWidth="1"/>
    <col min="2" max="2" width="56.5703125" style="9" customWidth="1"/>
    <col min="3" max="4" width="12" style="9" customWidth="1"/>
    <col min="5" max="5" width="12" style="54" customWidth="1"/>
    <col min="6" max="10" width="11.42578125" style="9" customWidth="1"/>
    <col min="11" max="11" width="14.85546875" style="380" hidden="1" customWidth="1" outlineLevel="1"/>
    <col min="12" max="13" width="11.42578125" style="380" hidden="1" customWidth="1" outlineLevel="1"/>
    <col min="14" max="14" width="9.140625" style="9" collapsed="1"/>
    <col min="15" max="15" width="10.5703125" style="9" bestFit="1" customWidth="1"/>
    <col min="16" max="16384" width="9.140625" style="9"/>
  </cols>
  <sheetData>
    <row r="1" spans="1:13" ht="15" customHeight="1">
      <c r="A1" s="7"/>
      <c r="B1" s="8"/>
      <c r="C1" s="7"/>
      <c r="D1" s="7"/>
      <c r="E1" s="28"/>
      <c r="F1" s="7"/>
      <c r="G1" s="7"/>
      <c r="H1" s="7"/>
      <c r="I1" s="7"/>
      <c r="J1" s="7"/>
      <c r="K1" s="44"/>
      <c r="L1" s="44"/>
      <c r="M1" s="44"/>
    </row>
    <row r="2" spans="1:13" ht="30.75" customHeight="1">
      <c r="A2" s="549" t="s">
        <v>25</v>
      </c>
      <c r="B2" s="549"/>
      <c r="C2" s="549"/>
      <c r="D2" s="549"/>
      <c r="E2" s="549"/>
      <c r="F2" s="549"/>
      <c r="G2" s="549"/>
      <c r="H2" s="549"/>
      <c r="I2" s="549"/>
      <c r="J2" s="549"/>
      <c r="K2" s="549"/>
      <c r="L2" s="549"/>
      <c r="M2" s="549"/>
    </row>
    <row r="3" spans="1:13" ht="25.5" customHeight="1">
      <c r="A3" s="7"/>
      <c r="B3" s="7"/>
      <c r="C3" s="7"/>
      <c r="D3" s="7"/>
      <c r="E3" s="28"/>
      <c r="F3" s="7"/>
      <c r="G3" s="7"/>
      <c r="H3" s="7"/>
      <c r="I3" s="7"/>
      <c r="J3" s="7"/>
      <c r="K3" s="44"/>
      <c r="L3" s="44"/>
      <c r="M3" s="44"/>
    </row>
    <row r="4" spans="1:13" ht="12.75" customHeight="1">
      <c r="A4" s="7"/>
      <c r="B4" s="222" t="s">
        <v>2</v>
      </c>
      <c r="C4" s="7"/>
      <c r="D4" s="7"/>
      <c r="E4" s="28"/>
      <c r="F4" s="7"/>
      <c r="G4" s="7"/>
      <c r="H4" s="7"/>
      <c r="I4" s="7"/>
      <c r="J4" s="7"/>
      <c r="K4" s="44"/>
      <c r="L4" s="44"/>
      <c r="M4" s="44"/>
    </row>
    <row r="5" spans="1:13" s="14" customFormat="1" ht="15" customHeight="1">
      <c r="A5" s="12"/>
      <c r="B5" s="12"/>
      <c r="C5" s="238" t="s">
        <v>252</v>
      </c>
      <c r="D5" s="239"/>
      <c r="E5" s="240" t="s">
        <v>3</v>
      </c>
      <c r="F5" s="13" t="s">
        <v>44</v>
      </c>
      <c r="G5" s="13" t="s">
        <v>56</v>
      </c>
      <c r="H5" s="13" t="s">
        <v>57</v>
      </c>
      <c r="I5" s="13" t="s">
        <v>58</v>
      </c>
      <c r="J5" s="231" t="s">
        <v>44</v>
      </c>
      <c r="K5" s="40" t="s">
        <v>56</v>
      </c>
      <c r="L5" s="40" t="s">
        <v>57</v>
      </c>
      <c r="M5" s="40" t="s">
        <v>58</v>
      </c>
    </row>
    <row r="6" spans="1:13" s="14" customFormat="1" ht="15" customHeight="1">
      <c r="A6" s="12"/>
      <c r="B6" s="15" t="s">
        <v>5</v>
      </c>
      <c r="C6" s="241">
        <v>2017</v>
      </c>
      <c r="D6" s="29">
        <v>2016</v>
      </c>
      <c r="E6" s="242" t="s">
        <v>6</v>
      </c>
      <c r="F6" s="13">
        <v>2016</v>
      </c>
      <c r="G6" s="13">
        <v>2016</v>
      </c>
      <c r="H6" s="13">
        <v>2016</v>
      </c>
      <c r="I6" s="13">
        <v>2016</v>
      </c>
      <c r="J6" s="232">
        <v>2017</v>
      </c>
      <c r="K6" s="40">
        <v>2017</v>
      </c>
      <c r="L6" s="40">
        <v>2017</v>
      </c>
      <c r="M6" s="40">
        <v>2017</v>
      </c>
    </row>
    <row r="7" spans="1:13" s="14" customFormat="1" ht="6" customHeight="1">
      <c r="A7" s="319"/>
      <c r="B7" s="320"/>
      <c r="C7" s="321"/>
      <c r="D7" s="322"/>
      <c r="E7" s="323"/>
      <c r="F7" s="324"/>
      <c r="G7" s="324"/>
      <c r="H7" s="324"/>
      <c r="I7" s="324"/>
      <c r="J7" s="325"/>
      <c r="K7" s="375"/>
      <c r="L7" s="375"/>
      <c r="M7" s="375"/>
    </row>
    <row r="8" spans="1:13" s="14" customFormat="1" ht="19.5" customHeight="1">
      <c r="A8" s="12"/>
      <c r="B8" s="33" t="s">
        <v>59</v>
      </c>
      <c r="C8" s="243">
        <v>2563.9780000000001</v>
      </c>
      <c r="D8" s="32">
        <v>2631.0210000000002</v>
      </c>
      <c r="E8" s="244">
        <v>-2.5481742639074434E-2</v>
      </c>
      <c r="F8" s="32">
        <v>2631.0210000000002</v>
      </c>
      <c r="G8" s="32">
        <v>2670.1959999999999</v>
      </c>
      <c r="H8" s="32">
        <v>2591.3180000000002</v>
      </c>
      <c r="I8" s="32">
        <v>2414.9079999999999</v>
      </c>
      <c r="J8" s="234">
        <v>2563.9780000000001</v>
      </c>
      <c r="K8" s="21">
        <v>-2563.9780000000001</v>
      </c>
      <c r="L8" s="21">
        <v>0</v>
      </c>
      <c r="M8" s="21">
        <v>0</v>
      </c>
    </row>
    <row r="9" spans="1:13" s="14" customFormat="1" ht="19.5" customHeight="1">
      <c r="A9" s="12"/>
      <c r="B9" s="33" t="s">
        <v>60</v>
      </c>
      <c r="C9" s="243">
        <v>170.10400000000001</v>
      </c>
      <c r="D9" s="32">
        <v>211.749</v>
      </c>
      <c r="E9" s="244">
        <v>-0.19667153091632061</v>
      </c>
      <c r="F9" s="32">
        <v>211.749</v>
      </c>
      <c r="G9" s="32">
        <v>294.87200000000001</v>
      </c>
      <c r="H9" s="32">
        <v>189.11</v>
      </c>
      <c r="I9" s="32">
        <v>147.86099999999999</v>
      </c>
      <c r="J9" s="234">
        <v>170.10400000000001</v>
      </c>
      <c r="K9" s="21">
        <v>-170.10400000000001</v>
      </c>
      <c r="L9" s="21">
        <v>0</v>
      </c>
      <c r="M9" s="21">
        <v>0</v>
      </c>
    </row>
    <row r="10" spans="1:13" s="14" customFormat="1" ht="19.5" customHeight="1">
      <c r="A10" s="12"/>
      <c r="B10" s="33" t="s">
        <v>61</v>
      </c>
      <c r="C10" s="243">
        <v>1481.1969999999999</v>
      </c>
      <c r="D10" s="32">
        <v>1417.261</v>
      </c>
      <c r="E10" s="244">
        <v>4.5112368152372628E-2</v>
      </c>
      <c r="F10" s="32">
        <v>1417.261</v>
      </c>
      <c r="G10" s="32">
        <v>1401.0250000000001</v>
      </c>
      <c r="H10" s="32">
        <v>1333.9559999999999</v>
      </c>
      <c r="I10" s="32">
        <v>1305.509</v>
      </c>
      <c r="J10" s="234">
        <v>1481.1969999999999</v>
      </c>
      <c r="K10" s="21">
        <v>-1481.1969999999999</v>
      </c>
      <c r="L10" s="21">
        <v>0</v>
      </c>
      <c r="M10" s="21">
        <v>0</v>
      </c>
    </row>
    <row r="11" spans="1:13" s="14" customFormat="1" ht="19.5" customHeight="1">
      <c r="A11" s="12"/>
      <c r="B11" s="33" t="s">
        <v>62</v>
      </c>
      <c r="C11" s="243">
        <v>590.38</v>
      </c>
      <c r="D11" s="32">
        <v>337.08300000000003</v>
      </c>
      <c r="E11" s="244">
        <v>0.75143807311552324</v>
      </c>
      <c r="F11" s="32">
        <v>337.08300000000003</v>
      </c>
      <c r="G11" s="32">
        <v>859.51099999999997</v>
      </c>
      <c r="H11" s="32">
        <v>478.10199999999998</v>
      </c>
      <c r="I11" s="32">
        <v>405.233</v>
      </c>
      <c r="J11" s="234">
        <v>590.38</v>
      </c>
      <c r="K11" s="21">
        <v>-590.38</v>
      </c>
      <c r="L11" s="21">
        <v>0</v>
      </c>
      <c r="M11" s="21">
        <v>0</v>
      </c>
    </row>
    <row r="12" spans="1:13" s="14" customFormat="1" ht="19.5" customHeight="1">
      <c r="A12" s="12"/>
      <c r="B12" s="33" t="s">
        <v>63</v>
      </c>
      <c r="C12" s="243">
        <v>27.614000000000001</v>
      </c>
      <c r="D12" s="32">
        <v>77.093000000000004</v>
      </c>
      <c r="E12" s="244">
        <v>-0.64180924338137058</v>
      </c>
      <c r="F12" s="32">
        <v>77.093000000000004</v>
      </c>
      <c r="G12" s="32">
        <v>36.881999999999998</v>
      </c>
      <c r="H12" s="32">
        <v>49.442</v>
      </c>
      <c r="I12" s="32">
        <v>-50.951000000000001</v>
      </c>
      <c r="J12" s="234">
        <v>27.614000000000001</v>
      </c>
      <c r="K12" s="21">
        <v>-27.614000000000001</v>
      </c>
      <c r="L12" s="21">
        <v>0</v>
      </c>
      <c r="M12" s="21">
        <v>0</v>
      </c>
    </row>
    <row r="13" spans="1:13" s="24" customFormat="1" ht="19.5" customHeight="1">
      <c r="A13" s="22"/>
      <c r="B13" s="201" t="s">
        <v>64</v>
      </c>
      <c r="C13" s="245">
        <v>4833.2730000000001</v>
      </c>
      <c r="D13" s="27">
        <v>4674.2070000000003</v>
      </c>
      <c r="E13" s="246">
        <v>3.4030585295002913E-2</v>
      </c>
      <c r="F13" s="27">
        <v>4674.2070000000003</v>
      </c>
      <c r="G13" s="27">
        <v>5262.4859999999999</v>
      </c>
      <c r="H13" s="27">
        <v>4641.9279999999999</v>
      </c>
      <c r="I13" s="27">
        <v>4222.5600000000004</v>
      </c>
      <c r="J13" s="250">
        <v>4833.2730000000001</v>
      </c>
      <c r="K13" s="23">
        <v>-4833.2730000000001</v>
      </c>
      <c r="L13" s="23">
        <v>0</v>
      </c>
      <c r="M13" s="23">
        <v>0</v>
      </c>
    </row>
    <row r="14" spans="1:13" s="14" customFormat="1" ht="19.5" customHeight="1">
      <c r="A14" s="12"/>
      <c r="B14" s="33" t="s">
        <v>65</v>
      </c>
      <c r="C14" s="243">
        <v>-1755.3710000000001</v>
      </c>
      <c r="D14" s="32">
        <v>-1832.1020000000001</v>
      </c>
      <c r="E14" s="244">
        <v>-4.1881401799681472E-2</v>
      </c>
      <c r="F14" s="32">
        <v>-1832.1020000000001</v>
      </c>
      <c r="G14" s="32">
        <v>-1836.6849999999999</v>
      </c>
      <c r="H14" s="32">
        <v>-1790.5029999999999</v>
      </c>
      <c r="I14" s="32">
        <v>-1664.9590000000001</v>
      </c>
      <c r="J14" s="234">
        <v>-1755.3710000000001</v>
      </c>
      <c r="K14" s="21">
        <v>1755.3710000000001</v>
      </c>
      <c r="L14" s="21">
        <v>0</v>
      </c>
      <c r="M14" s="21">
        <v>0</v>
      </c>
    </row>
    <row r="15" spans="1:13" s="14" customFormat="1" ht="19.5" customHeight="1">
      <c r="A15" s="12"/>
      <c r="B15" s="33" t="s">
        <v>66</v>
      </c>
      <c r="C15" s="243">
        <v>-1113.923</v>
      </c>
      <c r="D15" s="32">
        <v>-1105.2850000000001</v>
      </c>
      <c r="E15" s="244">
        <v>7.8151788905123087E-3</v>
      </c>
      <c r="F15" s="32">
        <v>-1105.2850000000001</v>
      </c>
      <c r="G15" s="32">
        <v>-1121.7329999999999</v>
      </c>
      <c r="H15" s="32">
        <v>-1111.558</v>
      </c>
      <c r="I15" s="32">
        <v>-1561.4079999999999</v>
      </c>
      <c r="J15" s="234">
        <v>-1113.923</v>
      </c>
      <c r="K15" s="21">
        <v>1113.923</v>
      </c>
      <c r="L15" s="21">
        <v>0</v>
      </c>
      <c r="M15" s="21">
        <v>0</v>
      </c>
    </row>
    <row r="16" spans="1:13" s="14" customFormat="1" ht="19.5" customHeight="1">
      <c r="A16" s="12"/>
      <c r="B16" s="33" t="s">
        <v>67</v>
      </c>
      <c r="C16" s="243">
        <v>176.46899999999999</v>
      </c>
      <c r="D16" s="32">
        <v>175.67599999999999</v>
      </c>
      <c r="E16" s="244">
        <v>4.5139916664769242E-3</v>
      </c>
      <c r="F16" s="32">
        <v>175.67599999999999</v>
      </c>
      <c r="G16" s="32">
        <v>194.435</v>
      </c>
      <c r="H16" s="32">
        <v>190.73099999999999</v>
      </c>
      <c r="I16" s="32">
        <v>207.14099999999999</v>
      </c>
      <c r="J16" s="234">
        <v>176.46899999999999</v>
      </c>
      <c r="K16" s="21">
        <v>-176.46899999999999</v>
      </c>
      <c r="L16" s="21">
        <v>0</v>
      </c>
      <c r="M16" s="21">
        <v>0</v>
      </c>
    </row>
    <row r="17" spans="1:13" s="14" customFormat="1" ht="19.5" customHeight="1">
      <c r="A17" s="12"/>
      <c r="B17" s="33" t="s">
        <v>68</v>
      </c>
      <c r="C17" s="243">
        <v>-193.49700000000001</v>
      </c>
      <c r="D17" s="32">
        <v>-214.196</v>
      </c>
      <c r="E17" s="244">
        <v>-9.6635791518048797E-2</v>
      </c>
      <c r="F17" s="32">
        <v>-214.196</v>
      </c>
      <c r="G17" s="32">
        <v>-218.16200000000001</v>
      </c>
      <c r="H17" s="32">
        <v>-228.173</v>
      </c>
      <c r="I17" s="32">
        <v>-535.93899999999996</v>
      </c>
      <c r="J17" s="234">
        <v>-193.49700000000001</v>
      </c>
      <c r="K17" s="21">
        <v>193.49700000000001</v>
      </c>
      <c r="L17" s="21">
        <v>0</v>
      </c>
      <c r="M17" s="21">
        <v>0</v>
      </c>
    </row>
    <row r="18" spans="1:13" s="24" customFormat="1" ht="19.5" customHeight="1">
      <c r="A18" s="22"/>
      <c r="B18" s="20" t="s">
        <v>69</v>
      </c>
      <c r="C18" s="245">
        <v>-2886.3220000000001</v>
      </c>
      <c r="D18" s="27">
        <v>-2975.9070000000002</v>
      </c>
      <c r="E18" s="246">
        <v>-3.0103427291242602E-2</v>
      </c>
      <c r="F18" s="27">
        <v>-2975.9070000000002</v>
      </c>
      <c r="G18" s="27">
        <v>-2982.145</v>
      </c>
      <c r="H18" s="27">
        <v>-2939.5030000000002</v>
      </c>
      <c r="I18" s="27">
        <v>-3555.165</v>
      </c>
      <c r="J18" s="250">
        <v>-2886.3220000000001</v>
      </c>
      <c r="K18" s="23">
        <v>2886.3220000000001</v>
      </c>
      <c r="L18" s="23">
        <v>0</v>
      </c>
      <c r="M18" s="23">
        <v>0</v>
      </c>
    </row>
    <row r="19" spans="1:13" s="24" customFormat="1" ht="19.5" customHeight="1">
      <c r="A19" s="22"/>
      <c r="B19" s="20" t="s">
        <v>70</v>
      </c>
      <c r="C19" s="245">
        <v>1946.951</v>
      </c>
      <c r="D19" s="27">
        <v>1698.3</v>
      </c>
      <c r="E19" s="246">
        <v>0.14641170582347063</v>
      </c>
      <c r="F19" s="27">
        <v>1698.3</v>
      </c>
      <c r="G19" s="27">
        <v>2280.3409999999999</v>
      </c>
      <c r="H19" s="27">
        <v>1702.425</v>
      </c>
      <c r="I19" s="27">
        <v>667.39499999999998</v>
      </c>
      <c r="J19" s="250">
        <v>1946.951</v>
      </c>
      <c r="K19" s="23">
        <v>-1946.951</v>
      </c>
      <c r="L19" s="23">
        <v>0</v>
      </c>
      <c r="M19" s="23">
        <v>0</v>
      </c>
    </row>
    <row r="20" spans="1:13" s="14" customFormat="1" ht="19.5" customHeight="1">
      <c r="A20" s="12"/>
      <c r="B20" s="56" t="s">
        <v>71</v>
      </c>
      <c r="C20" s="243">
        <v>-670.20699999999999</v>
      </c>
      <c r="D20" s="32">
        <v>-760.08600000000001</v>
      </c>
      <c r="E20" s="244">
        <v>-0.11824846135832001</v>
      </c>
      <c r="F20" s="32">
        <v>-760.08600000000001</v>
      </c>
      <c r="G20" s="32">
        <v>-883.60799999999995</v>
      </c>
      <c r="H20" s="32">
        <v>-976.87199999999996</v>
      </c>
      <c r="I20" s="32">
        <v>-9586.0329999999994</v>
      </c>
      <c r="J20" s="234">
        <v>-670.20699999999999</v>
      </c>
      <c r="K20" s="21">
        <v>670.20699999999999</v>
      </c>
      <c r="L20" s="21">
        <v>0</v>
      </c>
      <c r="M20" s="21">
        <v>0</v>
      </c>
    </row>
    <row r="21" spans="1:13" s="24" customFormat="1" ht="19.5" customHeight="1">
      <c r="A21" s="22"/>
      <c r="B21" s="20" t="s">
        <v>72</v>
      </c>
      <c r="C21" s="245">
        <v>1276.7439999999999</v>
      </c>
      <c r="D21" s="27">
        <v>938.21400000000006</v>
      </c>
      <c r="E21" s="246">
        <v>0.36082386321244386</v>
      </c>
      <c r="F21" s="27">
        <v>938.21400000000006</v>
      </c>
      <c r="G21" s="27">
        <v>1396.7329999999999</v>
      </c>
      <c r="H21" s="27">
        <v>725.553</v>
      </c>
      <c r="I21" s="27">
        <v>-8918.6380000000008</v>
      </c>
      <c r="J21" s="250">
        <v>1276.7439999999999</v>
      </c>
      <c r="K21" s="23">
        <v>-1276.7439999999999</v>
      </c>
      <c r="L21" s="23">
        <v>0</v>
      </c>
      <c r="M21" s="23">
        <v>0</v>
      </c>
    </row>
    <row r="22" spans="1:13" s="14" customFormat="1" ht="19.5" customHeight="1">
      <c r="A22" s="12"/>
      <c r="B22" s="33" t="s">
        <v>180</v>
      </c>
      <c r="C22" s="243">
        <v>-463.36500000000001</v>
      </c>
      <c r="D22" s="32">
        <v>-381.10300000000001</v>
      </c>
      <c r="E22" s="244">
        <v>0.21585240735444233</v>
      </c>
      <c r="F22" s="32">
        <v>-381.10300000000001</v>
      </c>
      <c r="G22" s="32">
        <v>-476.62900000000002</v>
      </c>
      <c r="H22" s="32">
        <v>-246.827</v>
      </c>
      <c r="I22" s="32">
        <v>-973.01400000000001</v>
      </c>
      <c r="J22" s="234">
        <v>-463.36500000000001</v>
      </c>
      <c r="K22" s="21">
        <v>463.36500000000001</v>
      </c>
      <c r="L22" s="21">
        <v>0</v>
      </c>
      <c r="M22" s="21">
        <v>0</v>
      </c>
    </row>
    <row r="23" spans="1:13" s="14" customFormat="1" ht="19.5" customHeight="1">
      <c r="A23" s="12"/>
      <c r="B23" s="35" t="s">
        <v>181</v>
      </c>
      <c r="C23" s="243">
        <v>-434.20699999999999</v>
      </c>
      <c r="D23" s="32">
        <v>-356.35</v>
      </c>
      <c r="E23" s="244">
        <v>0.21848463589167944</v>
      </c>
      <c r="F23" s="32">
        <v>-356.35</v>
      </c>
      <c r="G23" s="32">
        <v>-258.78300000000002</v>
      </c>
      <c r="H23" s="32">
        <v>-172.59800000000001</v>
      </c>
      <c r="I23" s="32">
        <v>-268.92</v>
      </c>
      <c r="J23" s="234">
        <v>-434.20699999999999</v>
      </c>
      <c r="K23" s="21">
        <v>434.20699999999999</v>
      </c>
      <c r="L23" s="21">
        <v>0</v>
      </c>
      <c r="M23" s="21">
        <v>0</v>
      </c>
    </row>
    <row r="24" spans="1:13" s="14" customFormat="1" ht="19.5" customHeight="1">
      <c r="A24" s="12"/>
      <c r="B24" s="33" t="s">
        <v>74</v>
      </c>
      <c r="C24" s="243">
        <v>-4.6829999999999998</v>
      </c>
      <c r="D24" s="32">
        <v>-251.739</v>
      </c>
      <c r="E24" s="244">
        <v>-0.98139739968777184</v>
      </c>
      <c r="F24" s="32">
        <v>-251.739</v>
      </c>
      <c r="G24" s="32">
        <v>-82.745000000000005</v>
      </c>
      <c r="H24" s="32">
        <v>-26.302</v>
      </c>
      <c r="I24" s="32">
        <v>-1770.857</v>
      </c>
      <c r="J24" s="234">
        <v>-4.6829999999999998</v>
      </c>
      <c r="K24" s="21">
        <v>4.6829999999999998</v>
      </c>
      <c r="L24" s="21">
        <v>0</v>
      </c>
      <c r="M24" s="21">
        <v>0</v>
      </c>
    </row>
    <row r="25" spans="1:13" s="14" customFormat="1" ht="19.5" customHeight="1">
      <c r="A25" s="12"/>
      <c r="B25" s="33" t="s">
        <v>75</v>
      </c>
      <c r="C25" s="243">
        <v>24.081</v>
      </c>
      <c r="D25" s="32">
        <v>-17.513999999999999</v>
      </c>
      <c r="E25" s="244" t="s">
        <v>24</v>
      </c>
      <c r="F25" s="32">
        <v>-17.513999999999999</v>
      </c>
      <c r="G25" s="32">
        <v>-0.12</v>
      </c>
      <c r="H25" s="32">
        <v>-7.758</v>
      </c>
      <c r="I25" s="32">
        <v>-884.79700000000003</v>
      </c>
      <c r="J25" s="234">
        <v>24.081</v>
      </c>
      <c r="K25" s="21">
        <v>-24.081</v>
      </c>
      <c r="L25" s="21">
        <v>0</v>
      </c>
      <c r="M25" s="21">
        <v>0</v>
      </c>
    </row>
    <row r="26" spans="1:13" s="24" customFormat="1" ht="19.5" customHeight="1">
      <c r="A26" s="22"/>
      <c r="B26" s="20" t="s">
        <v>76</v>
      </c>
      <c r="C26" s="245">
        <v>832.77700000000004</v>
      </c>
      <c r="D26" s="27">
        <v>287.858</v>
      </c>
      <c r="E26" s="246" t="s">
        <v>24</v>
      </c>
      <c r="F26" s="27">
        <v>287.858</v>
      </c>
      <c r="G26" s="27">
        <v>837.23900000000003</v>
      </c>
      <c r="H26" s="27">
        <v>444.666</v>
      </c>
      <c r="I26" s="27">
        <v>-12547.306</v>
      </c>
      <c r="J26" s="250">
        <v>832.77700000000004</v>
      </c>
      <c r="K26" s="23">
        <v>-832.77700000000004</v>
      </c>
      <c r="L26" s="23">
        <v>0</v>
      </c>
      <c r="M26" s="23">
        <v>0</v>
      </c>
    </row>
    <row r="27" spans="1:13" s="14" customFormat="1" ht="19.5" customHeight="1">
      <c r="A27" s="12"/>
      <c r="B27" s="33" t="s">
        <v>77</v>
      </c>
      <c r="C27" s="243">
        <v>-211.917</v>
      </c>
      <c r="D27" s="32">
        <v>-186.23</v>
      </c>
      <c r="E27" s="244">
        <v>0.1379315899693927</v>
      </c>
      <c r="F27" s="32">
        <v>-186.23</v>
      </c>
      <c r="G27" s="32">
        <v>-153.01400000000001</v>
      </c>
      <c r="H27" s="32">
        <v>-271.43200000000002</v>
      </c>
      <c r="I27" s="32">
        <v>-102.50700000000001</v>
      </c>
      <c r="J27" s="234">
        <v>-211.917</v>
      </c>
      <c r="K27" s="21">
        <v>211.917</v>
      </c>
      <c r="L27" s="21">
        <v>0</v>
      </c>
      <c r="M27" s="21">
        <v>0</v>
      </c>
    </row>
    <row r="28" spans="1:13" s="14" customFormat="1" ht="19.5" customHeight="1">
      <c r="A28" s="12"/>
      <c r="B28" s="33" t="s">
        <v>78</v>
      </c>
      <c r="C28" s="243">
        <v>376.39299999999997</v>
      </c>
      <c r="D28" s="32">
        <v>398.45699999999999</v>
      </c>
      <c r="E28" s="244">
        <v>-5.5373603676180938E-2</v>
      </c>
      <c r="F28" s="32">
        <v>398.45699999999999</v>
      </c>
      <c r="G28" s="32">
        <v>379.471</v>
      </c>
      <c r="H28" s="32">
        <v>377.584</v>
      </c>
      <c r="I28" s="32">
        <v>-525.40099999999995</v>
      </c>
      <c r="J28" s="234">
        <v>376.39299999999997</v>
      </c>
      <c r="K28" s="21">
        <v>-376.39299999999997</v>
      </c>
      <c r="L28" s="21">
        <v>0</v>
      </c>
      <c r="M28" s="21">
        <v>0</v>
      </c>
    </row>
    <row r="29" spans="1:13" s="24" customFormat="1" ht="19.5" customHeight="1">
      <c r="A29" s="22"/>
      <c r="B29" s="20" t="s">
        <v>79</v>
      </c>
      <c r="C29" s="245">
        <v>997.25300000000004</v>
      </c>
      <c r="D29" s="27">
        <v>500.08499999999998</v>
      </c>
      <c r="E29" s="246">
        <v>0.99416699161142619</v>
      </c>
      <c r="F29" s="27">
        <v>500.08499999999998</v>
      </c>
      <c r="G29" s="27">
        <v>1063.6959999999999</v>
      </c>
      <c r="H29" s="27">
        <v>550.81799999999998</v>
      </c>
      <c r="I29" s="27">
        <v>-13175.214</v>
      </c>
      <c r="J29" s="250">
        <v>997.25300000000004</v>
      </c>
      <c r="K29" s="23">
        <v>-997.25300000000004</v>
      </c>
      <c r="L29" s="23">
        <v>0</v>
      </c>
      <c r="M29" s="23">
        <v>0</v>
      </c>
    </row>
    <row r="30" spans="1:13" s="14" customFormat="1" ht="19.5" customHeight="1">
      <c r="A30" s="12"/>
      <c r="B30" s="33" t="s">
        <v>80</v>
      </c>
      <c r="C30" s="243">
        <v>-88.626000000000005</v>
      </c>
      <c r="D30" s="32">
        <v>-93.387</v>
      </c>
      <c r="E30" s="244">
        <v>-5.0981399980725373E-2</v>
      </c>
      <c r="F30" s="32">
        <v>-93.387</v>
      </c>
      <c r="G30" s="32">
        <v>-147.078</v>
      </c>
      <c r="H30" s="32">
        <v>-102.818</v>
      </c>
      <c r="I30" s="32">
        <v>-120.578</v>
      </c>
      <c r="J30" s="234">
        <v>-88.626000000000005</v>
      </c>
      <c r="K30" s="21">
        <v>88.626000000000005</v>
      </c>
      <c r="L30" s="21">
        <v>0</v>
      </c>
      <c r="M30" s="21">
        <v>0</v>
      </c>
    </row>
    <row r="31" spans="1:13" s="24" customFormat="1" ht="19.5" customHeight="1">
      <c r="A31" s="22"/>
      <c r="B31" s="20" t="s">
        <v>81</v>
      </c>
      <c r="C31" s="245">
        <v>908.62699999999995</v>
      </c>
      <c r="D31" s="27">
        <v>406.69799999999998</v>
      </c>
      <c r="E31" s="246">
        <v>1.2341565485937971</v>
      </c>
      <c r="F31" s="27">
        <v>406.69799999999998</v>
      </c>
      <c r="G31" s="27">
        <v>916.61800000000005</v>
      </c>
      <c r="H31" s="27">
        <v>448</v>
      </c>
      <c r="I31" s="27">
        <v>-13295.791999999999</v>
      </c>
      <c r="J31" s="250">
        <v>908.62699999999995</v>
      </c>
      <c r="K31" s="23">
        <v>-908.62699999999995</v>
      </c>
      <c r="L31" s="23">
        <v>0</v>
      </c>
      <c r="M31" s="23">
        <v>0</v>
      </c>
    </row>
    <row r="32" spans="1:13" s="14" customFormat="1" ht="19.5" customHeight="1">
      <c r="A32" s="12"/>
      <c r="B32" s="33" t="s">
        <v>82</v>
      </c>
      <c r="C32" s="243">
        <v>-1.359</v>
      </c>
      <c r="D32" s="32">
        <v>-0.97599999999999998</v>
      </c>
      <c r="E32" s="244">
        <v>0.39241803278688536</v>
      </c>
      <c r="F32" s="32">
        <v>-0.97599999999999998</v>
      </c>
      <c r="G32" s="32">
        <v>-0.98599999999999999</v>
      </c>
      <c r="H32" s="32">
        <v>-0.98799999999999999</v>
      </c>
      <c r="I32" s="32">
        <v>-2.1909999999999998</v>
      </c>
      <c r="J32" s="234">
        <v>-1.359</v>
      </c>
      <c r="K32" s="21">
        <v>1.359</v>
      </c>
      <c r="L32" s="21">
        <v>0</v>
      </c>
      <c r="M32" s="21">
        <v>0</v>
      </c>
    </row>
    <row r="33" spans="1:13" s="14" customFormat="1" ht="19.5" customHeight="1">
      <c r="A33" s="12"/>
      <c r="B33" s="33" t="s">
        <v>83</v>
      </c>
      <c r="C33" s="243">
        <v>0</v>
      </c>
      <c r="D33" s="32">
        <v>0</v>
      </c>
      <c r="E33" s="244" t="s">
        <v>24</v>
      </c>
      <c r="F33" s="32">
        <v>0</v>
      </c>
      <c r="G33" s="32">
        <v>0</v>
      </c>
      <c r="H33" s="32">
        <v>0</v>
      </c>
      <c r="I33" s="32">
        <v>-260510</v>
      </c>
      <c r="J33" s="234">
        <v>0</v>
      </c>
      <c r="K33" s="21">
        <v>0</v>
      </c>
      <c r="L33" s="21">
        <v>0</v>
      </c>
      <c r="M33" s="21">
        <v>0</v>
      </c>
    </row>
    <row r="34" spans="1:13" s="24" customFormat="1" ht="19.5" customHeight="1">
      <c r="A34" s="22"/>
      <c r="B34" s="20" t="s">
        <v>170</v>
      </c>
      <c r="C34" s="247">
        <v>907.26800000000003</v>
      </c>
      <c r="D34" s="248">
        <v>405.72199999999998</v>
      </c>
      <c r="E34" s="249">
        <v>1.2361814247193892</v>
      </c>
      <c r="F34" s="27">
        <v>405.72199999999998</v>
      </c>
      <c r="G34" s="27">
        <v>915.63199999999995</v>
      </c>
      <c r="H34" s="27">
        <v>447.012</v>
      </c>
      <c r="I34" s="27">
        <v>-13558.493</v>
      </c>
      <c r="J34" s="251">
        <v>907.26800000000003</v>
      </c>
      <c r="K34" s="23">
        <v>-907.26800000000003</v>
      </c>
      <c r="L34" s="23">
        <v>0</v>
      </c>
      <c r="M34" s="23">
        <v>0</v>
      </c>
    </row>
    <row r="35" spans="1:13" ht="9" customHeight="1">
      <c r="A35" s="7"/>
      <c r="B35" s="57"/>
      <c r="C35" s="58"/>
      <c r="D35" s="58"/>
      <c r="E35" s="28"/>
      <c r="F35" s="58"/>
      <c r="G35" s="58"/>
      <c r="H35" s="58"/>
      <c r="I35" s="58"/>
      <c r="J35" s="58"/>
      <c r="K35" s="75"/>
      <c r="L35" s="75"/>
      <c r="M35" s="75"/>
    </row>
    <row r="36" spans="1:13" ht="19.5" customHeight="1">
      <c r="A36" s="223" t="s">
        <v>90</v>
      </c>
      <c r="B36" s="224"/>
      <c r="C36" s="77"/>
      <c r="D36" s="58"/>
      <c r="E36" s="28"/>
      <c r="F36" s="58"/>
      <c r="G36" s="58"/>
      <c r="H36" s="58"/>
      <c r="I36" s="58"/>
      <c r="J36" s="58"/>
      <c r="K36" s="75"/>
      <c r="L36" s="75"/>
      <c r="M36" s="75"/>
    </row>
    <row r="37" spans="1:13" ht="19.5" customHeight="1">
      <c r="A37" s="42"/>
      <c r="B37" s="20" t="s">
        <v>84</v>
      </c>
      <c r="C37" s="77">
        <v>0.59717752338839536</v>
      </c>
      <c r="D37" s="77">
        <v>0.6366656418939084</v>
      </c>
      <c r="E37" s="78">
        <v>-3.9488118505513037</v>
      </c>
      <c r="F37" s="77">
        <v>0.6366656418939084</v>
      </c>
      <c r="G37" s="77">
        <v>0.566679892355058</v>
      </c>
      <c r="H37" s="77">
        <v>0.63325045110566136</v>
      </c>
      <c r="I37" s="77">
        <v>0.84194540752529268</v>
      </c>
      <c r="J37" s="77">
        <v>0.59717752338839536</v>
      </c>
      <c r="K37" s="376">
        <v>0.59717752338839536</v>
      </c>
      <c r="L37" s="376" t="e">
        <v>#DIV/0!</v>
      </c>
      <c r="M37" s="376" t="e">
        <v>#DIV/0!</v>
      </c>
    </row>
    <row r="38" spans="1:13" ht="19.5" customHeight="1">
      <c r="A38" s="42"/>
      <c r="B38" s="20" t="s">
        <v>85</v>
      </c>
      <c r="C38" s="49">
        <v>59.748311018773165</v>
      </c>
      <c r="D38" s="49">
        <v>67.477888829783979</v>
      </c>
      <c r="E38" s="59">
        <v>-7.7295778110108131</v>
      </c>
      <c r="F38" s="49">
        <v>67.477888829783979</v>
      </c>
      <c r="G38" s="49">
        <v>77.017584413776333</v>
      </c>
      <c r="H38" s="49">
        <v>85.417241438207668</v>
      </c>
      <c r="I38" s="49">
        <v>854.50667041569102</v>
      </c>
      <c r="J38" s="49">
        <v>59.748311018773165</v>
      </c>
      <c r="K38" s="50">
        <v>-118.41997850329669</v>
      </c>
      <c r="L38" s="50">
        <v>0</v>
      </c>
      <c r="M38" s="50">
        <v>0</v>
      </c>
    </row>
    <row r="39" spans="1:13" ht="19.5" customHeight="1">
      <c r="A39" s="42"/>
      <c r="B39" s="20" t="s">
        <v>86</v>
      </c>
      <c r="C39" s="77">
        <v>0.25447028436183994</v>
      </c>
      <c r="D39" s="77">
        <v>0.64695092719326885</v>
      </c>
      <c r="E39" s="59">
        <v>-3924.806428314289</v>
      </c>
      <c r="F39" s="77">
        <v>0.64695092719326885</v>
      </c>
      <c r="G39" s="77">
        <v>0.18276023931040003</v>
      </c>
      <c r="H39" s="77">
        <v>0.61041770677317364</v>
      </c>
      <c r="I39" s="77" t="s">
        <v>199</v>
      </c>
      <c r="J39" s="77">
        <v>0.25447028436183994</v>
      </c>
      <c r="K39" s="376">
        <v>0.25447028436183994</v>
      </c>
      <c r="L39" s="376" t="e">
        <v>#DIV/0!</v>
      </c>
      <c r="M39" s="376" t="e">
        <v>#DIV/0!</v>
      </c>
    </row>
    <row r="40" spans="1:13" ht="19.5" customHeight="1">
      <c r="A40" s="223" t="s">
        <v>91</v>
      </c>
      <c r="B40" s="224"/>
      <c r="C40" s="51"/>
      <c r="D40" s="51"/>
      <c r="E40" s="202"/>
      <c r="F40" s="51"/>
      <c r="G40" s="51"/>
      <c r="H40" s="51"/>
      <c r="I40" s="51"/>
      <c r="J40" s="51"/>
      <c r="K40" s="377"/>
      <c r="L40" s="377"/>
      <c r="M40" s="377"/>
    </row>
    <row r="41" spans="1:13" ht="19.5" customHeight="1">
      <c r="A41" s="53"/>
      <c r="B41" s="20" t="s">
        <v>253</v>
      </c>
      <c r="C41" s="27">
        <v>419266.75199999998</v>
      </c>
      <c r="D41" s="27">
        <v>421077.49400000001</v>
      </c>
      <c r="E41" s="39">
        <v>-4.3002583272713224E-3</v>
      </c>
      <c r="F41" s="27">
        <v>421077.49400000001</v>
      </c>
      <c r="G41" s="27">
        <v>428458.63699999999</v>
      </c>
      <c r="H41" s="27">
        <v>426149.97399999999</v>
      </c>
      <c r="I41" s="27">
        <v>417868.40299999999</v>
      </c>
      <c r="J41" s="27">
        <v>419266.75199999998</v>
      </c>
      <c r="K41" s="23">
        <v>0</v>
      </c>
      <c r="L41" s="23">
        <v>0</v>
      </c>
      <c r="M41" s="23">
        <v>0</v>
      </c>
    </row>
    <row r="42" spans="1:13" ht="19.5" customHeight="1">
      <c r="A42" s="53"/>
      <c r="B42" s="34" t="s">
        <v>254</v>
      </c>
      <c r="C42" s="27">
        <v>391645.13500000001</v>
      </c>
      <c r="D42" s="27">
        <v>379626.13799999998</v>
      </c>
      <c r="E42" s="39">
        <v>3.1660088168112388E-2</v>
      </c>
      <c r="F42" s="27">
        <v>379626.13799999998</v>
      </c>
      <c r="G42" s="27">
        <v>380401.179</v>
      </c>
      <c r="H42" s="27">
        <v>386139.10200000001</v>
      </c>
      <c r="I42" s="27">
        <v>395979.46399999998</v>
      </c>
      <c r="J42" s="27">
        <v>391645.13500000001</v>
      </c>
      <c r="K42" s="23">
        <v>0</v>
      </c>
      <c r="L42" s="23">
        <v>0</v>
      </c>
      <c r="M42" s="23">
        <v>0</v>
      </c>
    </row>
    <row r="43" spans="1:13" ht="19.5" customHeight="1" outlineLevel="1">
      <c r="A43" s="53"/>
      <c r="B43" s="162" t="s">
        <v>206</v>
      </c>
      <c r="C43" s="27">
        <v>798465.90800000005</v>
      </c>
      <c r="D43" s="27">
        <v>768743.89500000002</v>
      </c>
      <c r="E43" s="39">
        <v>3.8663088179711647E-2</v>
      </c>
      <c r="F43" s="27">
        <v>768743.89500000002</v>
      </c>
      <c r="G43" s="27">
        <v>762926.17599999998</v>
      </c>
      <c r="H43" s="27">
        <v>778152.02800000005</v>
      </c>
      <c r="I43" s="27">
        <v>793083.13399999996</v>
      </c>
      <c r="J43" s="27">
        <v>798465.90800000005</v>
      </c>
      <c r="K43" s="23">
        <v>0</v>
      </c>
      <c r="L43" s="23">
        <v>0</v>
      </c>
      <c r="M43" s="23">
        <v>0</v>
      </c>
    </row>
    <row r="44" spans="1:13" ht="19.5" customHeight="1" outlineLevel="1">
      <c r="A44" s="42"/>
      <c r="B44" s="191" t="s">
        <v>207</v>
      </c>
      <c r="C44" s="99">
        <v>203656.04399999999</v>
      </c>
      <c r="D44" s="99">
        <v>188485.035</v>
      </c>
      <c r="E44" s="192">
        <v>8.048919639694474E-2</v>
      </c>
      <c r="F44" s="99">
        <v>188485.035</v>
      </c>
      <c r="G44" s="99">
        <v>189883.046</v>
      </c>
      <c r="H44" s="99">
        <v>195930.61300000001</v>
      </c>
      <c r="I44" s="99">
        <v>197374.231</v>
      </c>
      <c r="J44" s="99">
        <v>203656.04399999999</v>
      </c>
      <c r="K44" s="378">
        <v>0</v>
      </c>
      <c r="L44" s="378">
        <v>0</v>
      </c>
      <c r="M44" s="378">
        <v>0</v>
      </c>
    </row>
    <row r="45" spans="1:13" ht="19.5" customHeight="1" outlineLevel="1">
      <c r="A45" s="42"/>
      <c r="B45" s="191" t="s">
        <v>208</v>
      </c>
      <c r="C45" s="99">
        <v>213313.726</v>
      </c>
      <c r="D45" s="99">
        <v>213132.34099999999</v>
      </c>
      <c r="E45" s="192">
        <v>8.510439999342978E-4</v>
      </c>
      <c r="F45" s="99">
        <v>213132.34099999999</v>
      </c>
      <c r="G45" s="99">
        <v>204381.77</v>
      </c>
      <c r="H45" s="99">
        <v>207399.29800000001</v>
      </c>
      <c r="I45" s="99">
        <v>211805.55600000001</v>
      </c>
      <c r="J45" s="99">
        <v>213313.726</v>
      </c>
      <c r="K45" s="378">
        <v>0</v>
      </c>
      <c r="L45" s="378">
        <v>0</v>
      </c>
      <c r="M45" s="378">
        <v>0</v>
      </c>
    </row>
    <row r="46" spans="1:13" ht="19.5" customHeight="1">
      <c r="A46" s="42"/>
      <c r="B46" s="20" t="s">
        <v>158</v>
      </c>
      <c r="C46" s="27">
        <v>385261.63050000003</v>
      </c>
      <c r="D46" s="27">
        <v>394359.12349999999</v>
      </c>
      <c r="E46" s="39">
        <v>-2.3069056750249062E-2</v>
      </c>
      <c r="F46" s="27">
        <v>394359.12349999999</v>
      </c>
      <c r="G46" s="27">
        <v>399259.9</v>
      </c>
      <c r="H46" s="27">
        <v>390901.22950000002</v>
      </c>
      <c r="I46" s="27">
        <v>387136.03200000001</v>
      </c>
      <c r="J46" s="27">
        <v>385261.63050000003</v>
      </c>
      <c r="K46" s="23">
        <v>0</v>
      </c>
      <c r="L46" s="23">
        <v>0</v>
      </c>
      <c r="M46" s="23">
        <v>0</v>
      </c>
    </row>
    <row r="47" spans="1:13" ht="19.5" customHeight="1">
      <c r="A47" s="223" t="s">
        <v>7</v>
      </c>
      <c r="B47" s="224"/>
      <c r="C47" s="27"/>
      <c r="D47" s="27"/>
      <c r="E47" s="203"/>
      <c r="F47" s="27"/>
      <c r="G47" s="27"/>
      <c r="H47" s="27"/>
      <c r="I47" s="27"/>
      <c r="J47" s="27"/>
      <c r="K47" s="23"/>
      <c r="L47" s="23"/>
      <c r="M47" s="23"/>
    </row>
    <row r="48" spans="1:13" ht="19.5" customHeight="1">
      <c r="A48" s="7"/>
      <c r="B48" s="20" t="s">
        <v>88</v>
      </c>
      <c r="C48" s="27">
        <v>96422.926999999996</v>
      </c>
      <c r="D48" s="27">
        <v>100138.708999999</v>
      </c>
      <c r="E48" s="39">
        <v>-3.7106350152756984E-2</v>
      </c>
      <c r="F48" s="27">
        <v>100138.708999999</v>
      </c>
      <c r="G48" s="27">
        <v>99830.901000002006</v>
      </c>
      <c r="H48" s="27">
        <v>99183.017999999007</v>
      </c>
      <c r="I48" s="27">
        <v>98304.384000000005</v>
      </c>
      <c r="J48" s="27">
        <v>96422.926999999996</v>
      </c>
      <c r="K48" s="23">
        <v>0</v>
      </c>
      <c r="L48" s="23">
        <v>0</v>
      </c>
      <c r="M48" s="23">
        <v>0</v>
      </c>
    </row>
    <row r="49" spans="1:13" s="380" customFormat="1" ht="19.5" hidden="1" customHeight="1" outlineLevel="1">
      <c r="A49" s="44"/>
      <c r="B49" s="521" t="s">
        <v>247</v>
      </c>
      <c r="C49" s="448">
        <v>7.8039316125268599E-2</v>
      </c>
      <c r="D49" s="448">
        <v>3.0946783807746202E-2</v>
      </c>
      <c r="E49" s="522">
        <v>4.70925323175224</v>
      </c>
      <c r="F49" s="448">
        <v>3.0946783807746202E-2</v>
      </c>
      <c r="G49" s="448">
        <v>6.9788261713897126E-2</v>
      </c>
      <c r="H49" s="448">
        <v>3.4698167851442127E-2</v>
      </c>
      <c r="I49" s="448">
        <v>-1.2472181573109966</v>
      </c>
      <c r="J49" s="448">
        <v>7.8039316125268599E-2</v>
      </c>
      <c r="K49" s="448">
        <v>8.8610912885838449</v>
      </c>
      <c r="L49" s="448">
        <v>0</v>
      </c>
      <c r="M49" s="448">
        <v>0</v>
      </c>
    </row>
    <row r="50" spans="1:13" s="380" customFormat="1" collapsed="1">
      <c r="A50" s="44"/>
      <c r="B50" s="550" t="s">
        <v>313</v>
      </c>
      <c r="C50" s="550"/>
      <c r="D50" s="550"/>
      <c r="E50" s="550"/>
      <c r="F50" s="550"/>
      <c r="G50" s="550"/>
      <c r="H50" s="550"/>
      <c r="I50" s="550"/>
      <c r="J50" s="550"/>
      <c r="K50" s="550"/>
      <c r="L50" s="550"/>
      <c r="M50" s="550"/>
    </row>
    <row r="51" spans="1:13">
      <c r="B51" s="20" t="s">
        <v>241</v>
      </c>
      <c r="C51" s="55"/>
      <c r="F51" s="77">
        <v>4.781828844256774E-2</v>
      </c>
      <c r="G51" s="77">
        <v>7.1209278607352947E-2</v>
      </c>
      <c r="H51" s="77">
        <v>3.0154560694255733E-2</v>
      </c>
      <c r="I51" s="77">
        <v>-4.3157710621167585E-2</v>
      </c>
      <c r="J51" s="77">
        <v>7.0456676655610007E-2</v>
      </c>
      <c r="K51" s="379"/>
    </row>
    <row r="53" spans="1:13">
      <c r="C53" s="27"/>
      <c r="D53" s="27"/>
      <c r="G53" s="27"/>
      <c r="H53" s="27"/>
      <c r="I53" s="27"/>
      <c r="J53" s="27"/>
      <c r="K53" s="23"/>
      <c r="L53" s="23"/>
      <c r="M53" s="23"/>
    </row>
  </sheetData>
  <mergeCells count="2">
    <mergeCell ref="A2:M2"/>
    <mergeCell ref="B50:M50"/>
  </mergeCells>
  <phoneticPr fontId="4" type="noConversion"/>
  <printOptions horizontalCentered="1" verticalCentered="1"/>
  <pageMargins left="0" right="0" top="0" bottom="0" header="0" footer="0"/>
  <pageSetup paperSize="9" scale="63"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45"/>
  <sheetViews>
    <sheetView showGridLines="0" zoomScale="70" zoomScaleNormal="70" workbookViewId="0">
      <selection activeCell="AE33" sqref="AE33"/>
    </sheetView>
  </sheetViews>
  <sheetFormatPr defaultRowHeight="12.75"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380" hidden="1" customWidth="1" outlineLevel="1"/>
    <col min="15" max="15" width="3" style="9" customWidth="1" collapsed="1"/>
    <col min="16" max="16384" width="9.140625" style="9"/>
  </cols>
  <sheetData>
    <row r="1" spans="1:15" ht="15" customHeight="1">
      <c r="A1" s="7"/>
      <c r="B1" s="8"/>
      <c r="C1" s="7"/>
      <c r="D1" s="7"/>
      <c r="E1" s="28"/>
      <c r="F1" s="28"/>
      <c r="G1" s="7"/>
      <c r="H1" s="7"/>
      <c r="I1" s="7"/>
      <c r="J1" s="7"/>
      <c r="K1" s="7"/>
      <c r="L1" s="44"/>
      <c r="M1" s="44"/>
      <c r="N1" s="44"/>
      <c r="O1" s="7"/>
    </row>
    <row r="2" spans="1:15" ht="30.75" customHeight="1">
      <c r="A2" s="549" t="s">
        <v>27</v>
      </c>
      <c r="B2" s="549"/>
      <c r="C2" s="549"/>
      <c r="D2" s="549"/>
      <c r="E2" s="549"/>
      <c r="F2" s="549"/>
      <c r="G2" s="549"/>
      <c r="H2" s="549"/>
      <c r="I2" s="549"/>
      <c r="J2" s="549"/>
      <c r="K2" s="549"/>
      <c r="L2" s="549"/>
      <c r="M2" s="549"/>
      <c r="N2" s="549"/>
      <c r="O2" s="7"/>
    </row>
    <row r="3" spans="1:15" ht="25.5" customHeight="1">
      <c r="A3" s="7"/>
      <c r="B3" s="7"/>
      <c r="C3" s="7"/>
      <c r="D3" s="7"/>
      <c r="E3" s="28"/>
      <c r="F3" s="28"/>
      <c r="G3" s="7"/>
      <c r="H3" s="7"/>
      <c r="I3" s="7"/>
      <c r="J3" s="7"/>
      <c r="K3" s="7"/>
      <c r="L3" s="44"/>
      <c r="M3" s="44"/>
      <c r="N3" s="44"/>
      <c r="O3" s="7"/>
    </row>
    <row r="4" spans="1:15" ht="12.75" customHeight="1">
      <c r="A4" s="7"/>
      <c r="B4" s="222" t="s">
        <v>8</v>
      </c>
      <c r="C4" s="7"/>
      <c r="D4" s="7"/>
      <c r="E4" s="28"/>
      <c r="F4" s="28"/>
      <c r="G4" s="7"/>
      <c r="H4" s="7"/>
      <c r="I4" s="7"/>
      <c r="J4" s="7"/>
      <c r="K4" s="7"/>
      <c r="L4" s="44"/>
      <c r="M4" s="44"/>
      <c r="N4" s="44"/>
      <c r="O4" s="7"/>
    </row>
    <row r="5" spans="1:15"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c r="O5" s="69"/>
    </row>
    <row r="6" spans="1:15"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c r="O6" s="69"/>
    </row>
    <row r="7" spans="1:15" s="14" customFormat="1" ht="6" customHeight="1">
      <c r="A7" s="319"/>
      <c r="B7" s="320"/>
      <c r="C7" s="321"/>
      <c r="D7" s="322"/>
      <c r="E7" s="327"/>
      <c r="F7" s="323"/>
      <c r="G7" s="324"/>
      <c r="H7" s="324"/>
      <c r="I7" s="324"/>
      <c r="J7" s="324"/>
      <c r="K7" s="325"/>
      <c r="L7" s="375"/>
      <c r="M7" s="375"/>
      <c r="N7" s="375"/>
      <c r="O7" s="71"/>
    </row>
    <row r="8" spans="1:15" s="14" customFormat="1" ht="19.5" customHeight="1">
      <c r="A8" s="12"/>
      <c r="B8" s="33" t="s">
        <v>59</v>
      </c>
      <c r="C8" s="243">
        <v>74.954999999999998</v>
      </c>
      <c r="D8" s="32">
        <v>74.072000000000003</v>
      </c>
      <c r="E8" s="36">
        <v>1.1920833783345852E-2</v>
      </c>
      <c r="F8" s="244">
        <v>1.1920833783345934E-2</v>
      </c>
      <c r="G8" s="32">
        <v>74.072000000000003</v>
      </c>
      <c r="H8" s="32">
        <v>72.674000000000007</v>
      </c>
      <c r="I8" s="32">
        <v>73.924999999999997</v>
      </c>
      <c r="J8" s="32">
        <v>76.257000000000005</v>
      </c>
      <c r="K8" s="234">
        <v>74.954999999999998</v>
      </c>
      <c r="L8" s="21">
        <v>-74.954999999999998</v>
      </c>
      <c r="M8" s="21">
        <v>0</v>
      </c>
      <c r="N8" s="21">
        <v>0</v>
      </c>
      <c r="O8" s="72"/>
    </row>
    <row r="9" spans="1:15" s="14" customFormat="1" ht="19.5" customHeight="1">
      <c r="A9" s="12"/>
      <c r="B9" s="33" t="s">
        <v>60</v>
      </c>
      <c r="C9" s="243">
        <v>1.2E-2</v>
      </c>
      <c r="D9" s="32">
        <v>1.0999999999999999E-2</v>
      </c>
      <c r="E9" s="36">
        <v>9.090909090909105E-2</v>
      </c>
      <c r="F9" s="244">
        <v>9.0909090909090912E-2</v>
      </c>
      <c r="G9" s="32">
        <v>1.0999999999999999E-2</v>
      </c>
      <c r="H9" s="32">
        <v>0.70199999999999996</v>
      </c>
      <c r="I9" s="32">
        <v>3.9E-2</v>
      </c>
      <c r="J9" s="32">
        <v>4.2000000000000003E-2</v>
      </c>
      <c r="K9" s="234">
        <v>1.2E-2</v>
      </c>
      <c r="L9" s="21">
        <v>-1.2E-2</v>
      </c>
      <c r="M9" s="21">
        <v>0</v>
      </c>
      <c r="N9" s="21">
        <v>0</v>
      </c>
      <c r="O9" s="72"/>
    </row>
    <row r="10" spans="1:15" s="14" customFormat="1" ht="19.5" customHeight="1">
      <c r="A10" s="12"/>
      <c r="B10" s="33" t="s">
        <v>61</v>
      </c>
      <c r="C10" s="243">
        <v>28.1</v>
      </c>
      <c r="D10" s="32">
        <v>25.501999999999999</v>
      </c>
      <c r="E10" s="36">
        <v>0.10187436279507489</v>
      </c>
      <c r="F10" s="244">
        <v>0.10187436279507489</v>
      </c>
      <c r="G10" s="32">
        <v>25.501999999999999</v>
      </c>
      <c r="H10" s="32">
        <v>26.832000000000001</v>
      </c>
      <c r="I10" s="32">
        <v>27.52</v>
      </c>
      <c r="J10" s="32">
        <v>27.969000000000001</v>
      </c>
      <c r="K10" s="234">
        <v>28.1</v>
      </c>
      <c r="L10" s="21">
        <v>-28.1</v>
      </c>
      <c r="M10" s="21">
        <v>0</v>
      </c>
      <c r="N10" s="21">
        <v>0</v>
      </c>
      <c r="O10" s="72"/>
    </row>
    <row r="11" spans="1:15" s="14" customFormat="1" ht="19.5" customHeight="1">
      <c r="A11" s="12"/>
      <c r="B11" s="33" t="s">
        <v>62</v>
      </c>
      <c r="C11" s="243">
        <v>13.089</v>
      </c>
      <c r="D11" s="32">
        <v>11.025</v>
      </c>
      <c r="E11" s="36">
        <v>0.18721088435374145</v>
      </c>
      <c r="F11" s="244">
        <v>0.1872108843537415</v>
      </c>
      <c r="G11" s="32">
        <v>11.025</v>
      </c>
      <c r="H11" s="32">
        <v>23.760999999999999</v>
      </c>
      <c r="I11" s="32">
        <v>12.722</v>
      </c>
      <c r="J11" s="32">
        <v>9.7100000000000009</v>
      </c>
      <c r="K11" s="234">
        <v>13.089</v>
      </c>
      <c r="L11" s="21">
        <v>-13.089</v>
      </c>
      <c r="M11" s="21">
        <v>0</v>
      </c>
      <c r="N11" s="21">
        <v>0</v>
      </c>
      <c r="O11" s="72"/>
    </row>
    <row r="12" spans="1:15" s="14" customFormat="1" ht="19.5" customHeight="1">
      <c r="A12" s="12"/>
      <c r="B12" s="33" t="s">
        <v>63</v>
      </c>
      <c r="C12" s="243">
        <v>0.86199999999999999</v>
      </c>
      <c r="D12" s="32">
        <v>0.85699999999999998</v>
      </c>
      <c r="E12" s="36">
        <v>5.834305717619559E-3</v>
      </c>
      <c r="F12" s="244">
        <v>5.8343057176196032E-3</v>
      </c>
      <c r="G12" s="32">
        <v>0.85699999999999998</v>
      </c>
      <c r="H12" s="32">
        <v>0.193</v>
      </c>
      <c r="I12" s="32">
        <v>-7.3999999999999996E-2</v>
      </c>
      <c r="J12" s="32">
        <v>-1.349</v>
      </c>
      <c r="K12" s="234">
        <v>0.86199999999999999</v>
      </c>
      <c r="L12" s="21">
        <v>-0.86199999999999999</v>
      </c>
      <c r="M12" s="21">
        <v>0</v>
      </c>
      <c r="N12" s="21">
        <v>0</v>
      </c>
      <c r="O12" s="72"/>
    </row>
    <row r="13" spans="1:15" s="24" customFormat="1" ht="19.5" customHeight="1">
      <c r="A13" s="22"/>
      <c r="B13" s="34" t="s">
        <v>64</v>
      </c>
      <c r="C13" s="245">
        <v>117.018</v>
      </c>
      <c r="D13" s="27">
        <v>111.467</v>
      </c>
      <c r="E13" s="39">
        <v>4.97994922263989E-2</v>
      </c>
      <c r="F13" s="246">
        <v>4.9799492226398845E-2</v>
      </c>
      <c r="G13" s="27">
        <v>111.467</v>
      </c>
      <c r="H13" s="27">
        <v>124.16200000000001</v>
      </c>
      <c r="I13" s="27">
        <v>114.13200000000001</v>
      </c>
      <c r="J13" s="27">
        <v>112.629</v>
      </c>
      <c r="K13" s="250">
        <v>117.018</v>
      </c>
      <c r="L13" s="23">
        <v>-117.018</v>
      </c>
      <c r="M13" s="23">
        <v>0</v>
      </c>
      <c r="N13" s="23">
        <v>0</v>
      </c>
      <c r="O13" s="13"/>
    </row>
    <row r="14" spans="1:15" s="14" customFormat="1" ht="19.5" customHeight="1">
      <c r="A14" s="12"/>
      <c r="B14" s="33" t="s">
        <v>65</v>
      </c>
      <c r="C14" s="243">
        <v>-17.943000000000001</v>
      </c>
      <c r="D14" s="32">
        <v>-17.257999999999999</v>
      </c>
      <c r="E14" s="36">
        <v>3.9691737165372665E-2</v>
      </c>
      <c r="F14" s="244">
        <v>3.9691737165372581E-2</v>
      </c>
      <c r="G14" s="32">
        <v>-17.257999999999999</v>
      </c>
      <c r="H14" s="32">
        <v>-17.106000000000002</v>
      </c>
      <c r="I14" s="32">
        <v>-17.047000000000001</v>
      </c>
      <c r="J14" s="32">
        <v>-15.932</v>
      </c>
      <c r="K14" s="234">
        <v>-17.943000000000001</v>
      </c>
      <c r="L14" s="21">
        <v>17.943000000000001</v>
      </c>
      <c r="M14" s="21">
        <v>0</v>
      </c>
      <c r="N14" s="21">
        <v>0</v>
      </c>
      <c r="O14" s="72"/>
    </row>
    <row r="15" spans="1:15" s="14" customFormat="1" ht="19.5" customHeight="1">
      <c r="A15" s="12"/>
      <c r="B15" s="33" t="s">
        <v>66</v>
      </c>
      <c r="C15" s="243">
        <v>-13.286000000000001</v>
      </c>
      <c r="D15" s="32">
        <v>-12.403</v>
      </c>
      <c r="E15" s="36">
        <v>7.11924534386843E-2</v>
      </c>
      <c r="F15" s="313">
        <v>7.11924534386843E-2</v>
      </c>
      <c r="G15" s="32">
        <v>-12.403</v>
      </c>
      <c r="H15" s="32">
        <v>-12.475</v>
      </c>
      <c r="I15" s="32">
        <v>-12.635</v>
      </c>
      <c r="J15" s="32">
        <v>-13.907</v>
      </c>
      <c r="K15" s="234">
        <v>-13.286000000000001</v>
      </c>
      <c r="L15" s="21">
        <v>13.286000000000001</v>
      </c>
      <c r="M15" s="21">
        <v>0</v>
      </c>
      <c r="N15" s="21">
        <v>0</v>
      </c>
      <c r="O15" s="72"/>
    </row>
    <row r="16" spans="1:15" s="14" customFormat="1" ht="19.5" customHeight="1">
      <c r="A16" s="12"/>
      <c r="B16" s="33" t="s">
        <v>67</v>
      </c>
      <c r="C16" s="243">
        <v>0</v>
      </c>
      <c r="D16" s="32">
        <v>3.5000000000000003E-2</v>
      </c>
      <c r="E16" s="36">
        <v>-1</v>
      </c>
      <c r="F16" s="244">
        <v>-1</v>
      </c>
      <c r="G16" s="32">
        <v>3.5000000000000003E-2</v>
      </c>
      <c r="H16" s="32">
        <v>3.7999999999999999E-2</v>
      </c>
      <c r="I16" s="32">
        <v>3.0000000000000001E-3</v>
      </c>
      <c r="J16" s="32">
        <v>7.0000000000000001E-3</v>
      </c>
      <c r="K16" s="234">
        <v>0</v>
      </c>
      <c r="L16" s="21">
        <v>0</v>
      </c>
      <c r="M16" s="21">
        <v>0</v>
      </c>
      <c r="N16" s="21">
        <v>0</v>
      </c>
      <c r="O16" s="72"/>
    </row>
    <row r="17" spans="1:15" s="14" customFormat="1" ht="19.5" customHeight="1">
      <c r="A17" s="12"/>
      <c r="B17" s="33" t="s">
        <v>68</v>
      </c>
      <c r="C17" s="243">
        <v>-3.7120000000000002</v>
      </c>
      <c r="D17" s="32">
        <v>-3.7879999999999998</v>
      </c>
      <c r="E17" s="36">
        <v>-2.0063357972544771E-2</v>
      </c>
      <c r="F17" s="244">
        <v>-2.0063357972544878E-2</v>
      </c>
      <c r="G17" s="32">
        <v>-3.7879999999999998</v>
      </c>
      <c r="H17" s="32">
        <v>-3.863</v>
      </c>
      <c r="I17" s="32">
        <v>-4.0709999999999997</v>
      </c>
      <c r="J17" s="32">
        <v>-5.5220000000000002</v>
      </c>
      <c r="K17" s="234">
        <v>-3.7120000000000002</v>
      </c>
      <c r="L17" s="21">
        <v>3.7120000000000002</v>
      </c>
      <c r="M17" s="21">
        <v>0</v>
      </c>
      <c r="N17" s="21">
        <v>0</v>
      </c>
      <c r="O17" s="72"/>
    </row>
    <row r="18" spans="1:15" s="24" customFormat="1" ht="19.5" customHeight="1">
      <c r="A18" s="22"/>
      <c r="B18" s="20" t="s">
        <v>69</v>
      </c>
      <c r="C18" s="245">
        <v>-34.941000000000003</v>
      </c>
      <c r="D18" s="27">
        <v>-33.414000000000001</v>
      </c>
      <c r="E18" s="39">
        <v>4.5699407434009798E-2</v>
      </c>
      <c r="F18" s="246">
        <v>4.5699407434009694E-2</v>
      </c>
      <c r="G18" s="27">
        <v>-33.414000000000001</v>
      </c>
      <c r="H18" s="27">
        <v>-33.405999999999999</v>
      </c>
      <c r="I18" s="27">
        <v>-33.75</v>
      </c>
      <c r="J18" s="27">
        <v>-35.353999999999999</v>
      </c>
      <c r="K18" s="250">
        <v>-34.941000000000003</v>
      </c>
      <c r="L18" s="23">
        <v>34.941000000000003</v>
      </c>
      <c r="M18" s="23">
        <v>0</v>
      </c>
      <c r="N18" s="23">
        <v>0</v>
      </c>
      <c r="O18" s="13"/>
    </row>
    <row r="19" spans="1:15" s="24" customFormat="1" ht="19.5" customHeight="1">
      <c r="A19" s="22"/>
      <c r="B19" s="20" t="s">
        <v>70</v>
      </c>
      <c r="C19" s="245">
        <v>82.076999999999998</v>
      </c>
      <c r="D19" s="27">
        <v>78.052999999999997</v>
      </c>
      <c r="E19" s="39">
        <v>5.1554712823338011E-2</v>
      </c>
      <c r="F19" s="246">
        <v>5.1554712823337991E-2</v>
      </c>
      <c r="G19" s="27">
        <v>78.052999999999997</v>
      </c>
      <c r="H19" s="27">
        <v>90.756</v>
      </c>
      <c r="I19" s="27">
        <v>80.382000000000005</v>
      </c>
      <c r="J19" s="27">
        <v>77.275000000000006</v>
      </c>
      <c r="K19" s="250">
        <v>82.076999999999998</v>
      </c>
      <c r="L19" s="23">
        <v>-82.076999999999998</v>
      </c>
      <c r="M19" s="23">
        <v>0</v>
      </c>
      <c r="N19" s="23">
        <v>0</v>
      </c>
      <c r="O19" s="13"/>
    </row>
    <row r="20" spans="1:15" s="14" customFormat="1" ht="19.5" customHeight="1">
      <c r="A20" s="12"/>
      <c r="B20" s="56" t="s">
        <v>71</v>
      </c>
      <c r="C20" s="243">
        <v>-19.065000000000001</v>
      </c>
      <c r="D20" s="32">
        <v>-21.507999999999999</v>
      </c>
      <c r="E20" s="36">
        <v>-0.11358564255160863</v>
      </c>
      <c r="F20" s="244">
        <v>-0.1135856425516087</v>
      </c>
      <c r="G20" s="32">
        <v>-21.507999999999999</v>
      </c>
      <c r="H20" s="32">
        <v>-21.635000000000002</v>
      </c>
      <c r="I20" s="32">
        <v>-21.8</v>
      </c>
      <c r="J20" s="32">
        <v>-36.180999999999997</v>
      </c>
      <c r="K20" s="234">
        <v>-19.065000000000001</v>
      </c>
      <c r="L20" s="21">
        <v>19.065000000000001</v>
      </c>
      <c r="M20" s="21">
        <v>0</v>
      </c>
      <c r="N20" s="21">
        <v>0</v>
      </c>
      <c r="O20" s="72"/>
    </row>
    <row r="21" spans="1:15" s="24" customFormat="1" ht="19.5" customHeight="1">
      <c r="A21" s="22"/>
      <c r="B21" s="20" t="s">
        <v>72</v>
      </c>
      <c r="C21" s="245">
        <v>63.012</v>
      </c>
      <c r="D21" s="27">
        <v>56.545000000000002</v>
      </c>
      <c r="E21" s="39">
        <v>0.11436908656821987</v>
      </c>
      <c r="F21" s="246">
        <v>0.11436908656822001</v>
      </c>
      <c r="G21" s="27">
        <v>56.545000000000002</v>
      </c>
      <c r="H21" s="27">
        <v>69.120999999999995</v>
      </c>
      <c r="I21" s="27">
        <v>58.582000000000001</v>
      </c>
      <c r="J21" s="27">
        <v>41.094000000000001</v>
      </c>
      <c r="K21" s="250">
        <v>63.012</v>
      </c>
      <c r="L21" s="23">
        <v>-63.012</v>
      </c>
      <c r="M21" s="23">
        <v>0</v>
      </c>
      <c r="N21" s="23">
        <v>0</v>
      </c>
      <c r="O21" s="13"/>
    </row>
    <row r="22" spans="1:15" s="14" customFormat="1" ht="19.5" customHeight="1">
      <c r="A22" s="12"/>
      <c r="B22" s="33" t="s">
        <v>180</v>
      </c>
      <c r="C22" s="243">
        <v>-29.77</v>
      </c>
      <c r="D22" s="32">
        <v>-5.242</v>
      </c>
      <c r="E22" s="36" t="s">
        <v>24</v>
      </c>
      <c r="F22" s="244" t="s">
        <v>24</v>
      </c>
      <c r="G22" s="32">
        <v>-5.242</v>
      </c>
      <c r="H22" s="32">
        <v>-11.561</v>
      </c>
      <c r="I22" s="32">
        <v>-0.16500000000000001</v>
      </c>
      <c r="J22" s="32">
        <v>-0.41699999999999998</v>
      </c>
      <c r="K22" s="234">
        <v>-29.77</v>
      </c>
      <c r="L22" s="21">
        <v>29.77</v>
      </c>
      <c r="M22" s="21">
        <v>0</v>
      </c>
      <c r="N22" s="21">
        <v>0</v>
      </c>
      <c r="O22" s="72"/>
    </row>
    <row r="23" spans="1:15" s="14" customFormat="1" ht="19.5" customHeight="1">
      <c r="A23" s="12"/>
      <c r="B23" s="35" t="s">
        <v>181</v>
      </c>
      <c r="C23" s="243">
        <v>-29.338999999999999</v>
      </c>
      <c r="D23" s="32">
        <v>-13.185</v>
      </c>
      <c r="E23" s="36">
        <v>1.2251801289343951</v>
      </c>
      <c r="F23" s="244">
        <v>1.2251801289343951</v>
      </c>
      <c r="G23" s="32">
        <v>-13.185</v>
      </c>
      <c r="H23" s="32">
        <v>-11.375</v>
      </c>
      <c r="I23" s="32">
        <v>0</v>
      </c>
      <c r="J23" s="32">
        <v>0</v>
      </c>
      <c r="K23" s="234">
        <v>-29.338999999999999</v>
      </c>
      <c r="L23" s="21">
        <v>29.338999999999999</v>
      </c>
      <c r="M23" s="21">
        <v>0</v>
      </c>
      <c r="N23" s="21">
        <v>0</v>
      </c>
      <c r="O23" s="72"/>
    </row>
    <row r="24" spans="1:15" s="14" customFormat="1" ht="19.5" customHeight="1">
      <c r="A24" s="12"/>
      <c r="B24" s="33" t="s">
        <v>74</v>
      </c>
      <c r="C24" s="243">
        <v>0</v>
      </c>
      <c r="D24" s="32">
        <v>0</v>
      </c>
      <c r="E24" s="36" t="s">
        <v>24</v>
      </c>
      <c r="F24" s="244" t="s">
        <v>199</v>
      </c>
      <c r="G24" s="32">
        <v>0</v>
      </c>
      <c r="H24" s="32">
        <v>0</v>
      </c>
      <c r="I24" s="32">
        <v>0</v>
      </c>
      <c r="J24" s="32">
        <v>0</v>
      </c>
      <c r="K24" s="234">
        <v>0</v>
      </c>
      <c r="L24" s="21">
        <v>0</v>
      </c>
      <c r="M24" s="21">
        <v>0</v>
      </c>
      <c r="N24" s="21">
        <v>0</v>
      </c>
      <c r="O24" s="72"/>
    </row>
    <row r="25" spans="1:15" s="24" customFormat="1" ht="19.5" customHeight="1">
      <c r="A25" s="12"/>
      <c r="B25" s="33" t="s">
        <v>75</v>
      </c>
      <c r="C25" s="243">
        <v>0.318</v>
      </c>
      <c r="D25" s="32">
        <v>0.502</v>
      </c>
      <c r="E25" s="36">
        <v>-0.36653386454183268</v>
      </c>
      <c r="F25" s="244">
        <v>-0.36653386454183268</v>
      </c>
      <c r="G25" s="32">
        <v>0.502</v>
      </c>
      <c r="H25" s="32">
        <v>7.0000000000000001E-3</v>
      </c>
      <c r="I25" s="32">
        <v>1.1419999999999999</v>
      </c>
      <c r="J25" s="32">
        <v>-5.1230000000000002</v>
      </c>
      <c r="K25" s="234">
        <v>0.318</v>
      </c>
      <c r="L25" s="21">
        <v>-0.318</v>
      </c>
      <c r="M25" s="21">
        <v>0</v>
      </c>
      <c r="N25" s="21">
        <v>0</v>
      </c>
      <c r="O25" s="13"/>
    </row>
    <row r="26" spans="1:15" s="26" customFormat="1" ht="19.5" customHeight="1">
      <c r="A26" s="25"/>
      <c r="B26" s="20" t="s">
        <v>76</v>
      </c>
      <c r="C26" s="245">
        <v>33.56</v>
      </c>
      <c r="D26" s="27">
        <v>51.805</v>
      </c>
      <c r="E26" s="39">
        <v>-0.35218608242447635</v>
      </c>
      <c r="F26" s="246">
        <v>-0.35218608242447641</v>
      </c>
      <c r="G26" s="27">
        <v>51.805</v>
      </c>
      <c r="H26" s="27">
        <v>57.567</v>
      </c>
      <c r="I26" s="27">
        <v>59.558999999999997</v>
      </c>
      <c r="J26" s="27">
        <v>35.554000000000002</v>
      </c>
      <c r="K26" s="250">
        <v>33.56</v>
      </c>
      <c r="L26" s="23">
        <v>-33.56</v>
      </c>
      <c r="M26" s="23">
        <v>0</v>
      </c>
      <c r="N26" s="23">
        <v>0</v>
      </c>
      <c r="O26" s="73"/>
    </row>
    <row r="27" spans="1:15" ht="19.5" customHeight="1">
      <c r="A27" s="25"/>
      <c r="B27" s="20" t="s">
        <v>170</v>
      </c>
      <c r="C27" s="247">
        <v>29.93</v>
      </c>
      <c r="D27" s="248">
        <v>46.171999999999997</v>
      </c>
      <c r="E27" s="314">
        <v>-0.35177163648964738</v>
      </c>
      <c r="F27" s="249">
        <v>-0.35177163648964743</v>
      </c>
      <c r="G27" s="27">
        <v>46.171999999999997</v>
      </c>
      <c r="H27" s="27">
        <v>51.390999999999998</v>
      </c>
      <c r="I27" s="27">
        <v>53.228000000000002</v>
      </c>
      <c r="J27" s="27">
        <v>31.667999999999999</v>
      </c>
      <c r="K27" s="251">
        <v>29.93</v>
      </c>
      <c r="L27" s="23">
        <v>-29.93</v>
      </c>
      <c r="M27" s="23">
        <v>0</v>
      </c>
      <c r="N27" s="23">
        <v>0</v>
      </c>
      <c r="O27" s="74"/>
    </row>
    <row r="28" spans="1:15" ht="6.75" customHeight="1">
      <c r="A28" s="22"/>
      <c r="B28" s="20"/>
      <c r="C28" s="27"/>
      <c r="D28" s="27"/>
      <c r="E28" s="39"/>
      <c r="F28" s="28"/>
      <c r="G28" s="27"/>
      <c r="H28" s="27"/>
      <c r="I28" s="27"/>
      <c r="J28" s="27"/>
      <c r="K28" s="32"/>
      <c r="L28" s="21"/>
      <c r="M28" s="21"/>
      <c r="N28" s="21"/>
      <c r="O28" s="74"/>
    </row>
    <row r="29" spans="1:15" ht="19.5" customHeight="1">
      <c r="A29" s="7"/>
      <c r="B29" s="57"/>
      <c r="C29" s="58"/>
      <c r="D29" s="58"/>
      <c r="E29" s="28"/>
      <c r="G29" s="58"/>
      <c r="H29" s="58"/>
      <c r="I29" s="58"/>
      <c r="J29" s="58"/>
      <c r="K29" s="27"/>
      <c r="L29" s="23"/>
      <c r="M29" s="23"/>
      <c r="N29" s="23"/>
      <c r="O29" s="74"/>
    </row>
    <row r="30" spans="1:15" ht="19.5" customHeight="1">
      <c r="A30" s="305" t="s">
        <v>90</v>
      </c>
      <c r="B30" s="309"/>
      <c r="C30" s="58"/>
      <c r="D30" s="58"/>
      <c r="E30" s="28"/>
      <c r="F30" s="76"/>
      <c r="G30" s="58"/>
      <c r="H30" s="58"/>
      <c r="I30" s="58"/>
      <c r="J30" s="58"/>
      <c r="K30" s="32"/>
      <c r="L30" s="21"/>
      <c r="M30" s="21"/>
      <c r="N30" s="21"/>
      <c r="O30" s="74"/>
    </row>
    <row r="31" spans="1:15" ht="19.5" customHeight="1">
      <c r="A31" s="42"/>
      <c r="B31" s="20" t="s">
        <v>84</v>
      </c>
      <c r="C31" s="77">
        <v>0.29859508793518946</v>
      </c>
      <c r="D31" s="77">
        <v>0.29976584998250605</v>
      </c>
      <c r="E31" s="78">
        <v>-0.1170762047316587</v>
      </c>
      <c r="F31" s="79"/>
      <c r="G31" s="77">
        <v>0.29976584998250605</v>
      </c>
      <c r="H31" s="77">
        <v>0.26905172274931138</v>
      </c>
      <c r="I31" s="77">
        <v>0.29571023025969928</v>
      </c>
      <c r="J31" s="77">
        <v>0.31389784158609235</v>
      </c>
      <c r="K31" s="77">
        <v>0.29859508793518946</v>
      </c>
      <c r="L31" s="376">
        <v>0.29859508793518946</v>
      </c>
      <c r="M31" s="376" t="e">
        <v>#DIV/0!</v>
      </c>
      <c r="N31" s="376" t="e">
        <v>#DIV/0!</v>
      </c>
      <c r="O31" s="7"/>
    </row>
    <row r="32" spans="1:15" ht="19.5" customHeight="1">
      <c r="A32" s="42"/>
      <c r="B32" s="20" t="s">
        <v>85</v>
      </c>
      <c r="C32" s="49">
        <v>136.40258832228574</v>
      </c>
      <c r="D32" s="49">
        <v>163.92560202864411</v>
      </c>
      <c r="E32" s="59">
        <v>-27.52301370635837</v>
      </c>
      <c r="F32" s="80"/>
      <c r="G32" s="49">
        <v>163.92560202864411</v>
      </c>
      <c r="H32" s="49">
        <v>164.65150587919462</v>
      </c>
      <c r="I32" s="49">
        <v>162.58448170276665</v>
      </c>
      <c r="J32" s="49">
        <v>263.14143497575208</v>
      </c>
      <c r="K32" s="49">
        <v>136.40258832228574</v>
      </c>
      <c r="L32" s="50">
        <v>-271.59962241028103</v>
      </c>
      <c r="M32" s="50">
        <v>0</v>
      </c>
      <c r="N32" s="50">
        <v>0</v>
      </c>
      <c r="O32" s="7"/>
    </row>
    <row r="33" spans="1:16" ht="19.5" customHeight="1">
      <c r="A33" s="305" t="s">
        <v>91</v>
      </c>
      <c r="B33" s="309"/>
      <c r="C33" s="51"/>
      <c r="D33" s="51"/>
      <c r="E33" s="51"/>
      <c r="F33" s="81"/>
      <c r="G33" s="52"/>
      <c r="H33" s="52"/>
      <c r="I33" s="52"/>
      <c r="J33" s="52"/>
      <c r="K33" s="32"/>
      <c r="L33" s="21"/>
      <c r="M33" s="21"/>
      <c r="N33" s="21"/>
      <c r="O33" s="7"/>
    </row>
    <row r="34" spans="1:16" ht="19.5" customHeight="1">
      <c r="A34" s="53"/>
      <c r="B34" s="20" t="s">
        <v>253</v>
      </c>
      <c r="C34" s="27">
        <v>5613.0749999999998</v>
      </c>
      <c r="D34" s="27">
        <v>5215.8620000000001</v>
      </c>
      <c r="E34" s="39">
        <v>7.6154813911871067E-2</v>
      </c>
      <c r="F34" s="81"/>
      <c r="G34" s="27">
        <v>5215.8620000000001</v>
      </c>
      <c r="H34" s="27">
        <v>5289.6030000000001</v>
      </c>
      <c r="I34" s="27">
        <v>5431.5820000000003</v>
      </c>
      <c r="J34" s="27">
        <v>5564.6260000000002</v>
      </c>
      <c r="K34" s="27">
        <v>5613.0749999999998</v>
      </c>
      <c r="L34" s="23">
        <v>0</v>
      </c>
      <c r="M34" s="23">
        <v>0</v>
      </c>
      <c r="N34" s="23">
        <v>0</v>
      </c>
      <c r="O34" s="7"/>
    </row>
    <row r="35" spans="1:16" ht="19.5" customHeight="1">
      <c r="A35" s="53"/>
      <c r="B35" s="34" t="s">
        <v>254</v>
      </c>
      <c r="C35" s="27">
        <v>7699.607</v>
      </c>
      <c r="D35" s="27">
        <v>6831.4340000000002</v>
      </c>
      <c r="E35" s="39">
        <v>0.12708503075635358</v>
      </c>
      <c r="F35" s="81"/>
      <c r="G35" s="27">
        <v>6831.4340000000002</v>
      </c>
      <c r="H35" s="27">
        <v>6934.5990000000002</v>
      </c>
      <c r="I35" s="27">
        <v>7275.4170000000004</v>
      </c>
      <c r="J35" s="27">
        <v>7584.7550000000001</v>
      </c>
      <c r="K35" s="27">
        <v>7699.607</v>
      </c>
      <c r="L35" s="23">
        <v>0</v>
      </c>
      <c r="M35" s="23">
        <v>0</v>
      </c>
      <c r="N35" s="23">
        <v>0</v>
      </c>
      <c r="O35" s="7"/>
    </row>
    <row r="36" spans="1:16" ht="19.5" customHeight="1">
      <c r="A36" s="42"/>
      <c r="B36" s="20" t="s">
        <v>158</v>
      </c>
      <c r="C36" s="27">
        <v>4711.826</v>
      </c>
      <c r="D36" s="27">
        <v>5072.0744999999997</v>
      </c>
      <c r="E36" s="39">
        <v>-7.1025869198096281E-2</v>
      </c>
      <c r="F36" s="82"/>
      <c r="G36" s="27">
        <v>5072.0744999999997</v>
      </c>
      <c r="H36" s="27">
        <v>5005.9094999999998</v>
      </c>
      <c r="I36" s="27">
        <v>4813.8649999999998</v>
      </c>
      <c r="J36" s="27">
        <v>4876.2664999999997</v>
      </c>
      <c r="K36" s="27">
        <v>4711.826</v>
      </c>
      <c r="L36" s="23">
        <v>0</v>
      </c>
      <c r="M36" s="23">
        <v>0</v>
      </c>
      <c r="N36" s="23">
        <v>0</v>
      </c>
      <c r="O36" s="7"/>
    </row>
    <row r="37" spans="1:16" ht="19.5" customHeight="1">
      <c r="A37" s="305" t="s">
        <v>7</v>
      </c>
      <c r="B37" s="309"/>
      <c r="C37" s="27"/>
      <c r="D37" s="27"/>
      <c r="E37" s="60"/>
      <c r="F37" s="81"/>
      <c r="G37" s="27"/>
      <c r="H37" s="27"/>
      <c r="I37" s="27"/>
      <c r="J37" s="27"/>
      <c r="K37" s="27"/>
      <c r="L37" s="23"/>
      <c r="M37" s="23"/>
      <c r="N37" s="23"/>
      <c r="O37" s="7"/>
    </row>
    <row r="38" spans="1:16" ht="19.5" customHeight="1">
      <c r="A38" s="7"/>
      <c r="B38" s="34" t="s">
        <v>88</v>
      </c>
      <c r="C38" s="27">
        <v>4133.01</v>
      </c>
      <c r="D38" s="27">
        <v>4106.7700000000004</v>
      </c>
      <c r="E38" s="39">
        <v>6.3894496161216452E-3</v>
      </c>
      <c r="F38" s="79"/>
      <c r="G38" s="27">
        <v>4106.7700000000004</v>
      </c>
      <c r="H38" s="27">
        <v>4140.51</v>
      </c>
      <c r="I38" s="27">
        <v>4150.01</v>
      </c>
      <c r="J38" s="27">
        <v>4149.76</v>
      </c>
      <c r="K38" s="27">
        <v>4133.01</v>
      </c>
      <c r="L38" s="23">
        <v>0</v>
      </c>
      <c r="M38" s="23">
        <v>0</v>
      </c>
      <c r="N38" s="23">
        <v>0</v>
      </c>
    </row>
    <row r="39" spans="1:16" ht="19.5" customHeight="1" outlineLevel="1">
      <c r="A39" s="7"/>
      <c r="B39" s="34" t="s">
        <v>247</v>
      </c>
      <c r="C39" s="77">
        <v>0.17356042731744176</v>
      </c>
      <c r="D39" s="77">
        <v>0.26335634889459625</v>
      </c>
      <c r="E39" s="373">
        <v>-8.9795921577154498</v>
      </c>
      <c r="F39" s="341"/>
      <c r="G39" s="77">
        <v>0.26335634889459625</v>
      </c>
      <c r="H39" s="77">
        <v>0.30070028378485741</v>
      </c>
      <c r="I39" s="77">
        <v>0.32060932572134981</v>
      </c>
      <c r="J39" s="77">
        <v>0.17375045894044883</v>
      </c>
      <c r="K39" s="77">
        <v>0.17356042731744176</v>
      </c>
      <c r="L39" s="376">
        <v>0</v>
      </c>
      <c r="M39" s="376">
        <v>0</v>
      </c>
      <c r="N39" s="376">
        <v>0</v>
      </c>
      <c r="O39" s="340"/>
      <c r="P39" s="340"/>
    </row>
    <row r="40" spans="1:16">
      <c r="B40" s="556" t="s">
        <v>313</v>
      </c>
      <c r="C40" s="556"/>
      <c r="D40" s="556"/>
      <c r="E40" s="556"/>
      <c r="F40" s="556"/>
      <c r="G40" s="556"/>
      <c r="H40" s="556"/>
      <c r="I40" s="556"/>
      <c r="J40" s="556"/>
      <c r="K40" s="556"/>
      <c r="L40" s="556"/>
      <c r="M40" s="556"/>
    </row>
    <row r="41" spans="1:16">
      <c r="C41" s="27"/>
      <c r="D41" s="27"/>
      <c r="H41" s="27"/>
      <c r="I41" s="27"/>
      <c r="J41" s="27"/>
      <c r="K41" s="27"/>
      <c r="L41" s="23"/>
      <c r="M41" s="23"/>
      <c r="N41" s="23"/>
    </row>
    <row r="42" spans="1:16">
      <c r="C42" s="27"/>
      <c r="D42" s="27"/>
      <c r="H42" s="27"/>
      <c r="I42" s="27"/>
      <c r="J42" s="27"/>
      <c r="K42" s="27"/>
      <c r="L42" s="23"/>
      <c r="M42" s="23"/>
      <c r="N42" s="23"/>
    </row>
    <row r="43" spans="1:16">
      <c r="C43" s="27"/>
      <c r="D43" s="27"/>
      <c r="H43" s="27"/>
      <c r="I43" s="27"/>
      <c r="J43" s="27"/>
      <c r="K43" s="27"/>
      <c r="L43" s="23"/>
      <c r="M43" s="23"/>
      <c r="N43" s="23"/>
    </row>
    <row r="45" spans="1:16">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45"/>
  <sheetViews>
    <sheetView showGridLines="0" zoomScale="70" zoomScaleNormal="70" workbookViewId="0">
      <selection activeCell="AE33" sqref="AE33"/>
    </sheetView>
  </sheetViews>
  <sheetFormatPr defaultRowHeight="12.75" customHeight="1"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3" style="9" customWidth="1" collapsed="1"/>
    <col min="16" max="16384" width="9.140625" style="9"/>
  </cols>
  <sheetData>
    <row r="1" spans="1:15" ht="15" customHeight="1">
      <c r="A1" s="7"/>
      <c r="B1" s="8"/>
      <c r="C1" s="7"/>
      <c r="D1" s="7"/>
      <c r="E1" s="28"/>
      <c r="F1" s="28"/>
      <c r="G1" s="7"/>
      <c r="H1" s="7"/>
      <c r="I1" s="7"/>
      <c r="J1" s="7"/>
      <c r="K1" s="7"/>
      <c r="L1" s="381"/>
      <c r="M1" s="381"/>
      <c r="N1" s="381"/>
      <c r="O1" s="7"/>
    </row>
    <row r="2" spans="1:15" ht="30.75" customHeight="1">
      <c r="A2" s="549" t="s">
        <v>26</v>
      </c>
      <c r="B2" s="549"/>
      <c r="C2" s="549"/>
      <c r="D2" s="549"/>
      <c r="E2" s="549"/>
      <c r="F2" s="549"/>
      <c r="G2" s="549"/>
      <c r="H2" s="549"/>
      <c r="I2" s="549"/>
      <c r="J2" s="549"/>
      <c r="K2" s="549"/>
      <c r="L2" s="549"/>
      <c r="M2" s="549"/>
      <c r="N2" s="549"/>
      <c r="O2" s="7"/>
    </row>
    <row r="3" spans="1:15" ht="25.5" customHeight="1">
      <c r="A3" s="7"/>
      <c r="B3" s="7"/>
      <c r="C3" s="7"/>
      <c r="D3" s="7"/>
      <c r="E3" s="28"/>
      <c r="F3" s="28"/>
      <c r="G3" s="7"/>
      <c r="H3" s="7"/>
      <c r="I3" s="7"/>
      <c r="J3" s="7"/>
      <c r="K3" s="7"/>
      <c r="L3" s="381"/>
      <c r="M3" s="381"/>
      <c r="N3" s="381"/>
      <c r="O3" s="7"/>
    </row>
    <row r="4" spans="1:15" ht="12.75" customHeight="1">
      <c r="A4" s="7"/>
      <c r="B4" s="222" t="s">
        <v>8</v>
      </c>
      <c r="C4" s="7"/>
      <c r="D4" s="7"/>
      <c r="E4" s="28"/>
      <c r="F4" s="28"/>
      <c r="G4" s="7"/>
      <c r="H4" s="7"/>
      <c r="I4" s="7"/>
      <c r="J4" s="7"/>
      <c r="K4" s="7"/>
      <c r="L4" s="381"/>
      <c r="M4" s="381"/>
      <c r="N4" s="381"/>
      <c r="O4" s="7"/>
    </row>
    <row r="5" spans="1:15"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c r="O5" s="69"/>
    </row>
    <row r="6" spans="1:15" s="14" customFormat="1" ht="15" customHeight="1">
      <c r="A6" s="12"/>
      <c r="B6" s="15" t="s">
        <v>5</v>
      </c>
      <c r="C6" s="241">
        <v>2017</v>
      </c>
      <c r="D6" s="29">
        <v>2016</v>
      </c>
      <c r="E6" s="70" t="s">
        <v>6</v>
      </c>
      <c r="F6" s="312" t="s">
        <v>9</v>
      </c>
      <c r="G6" s="13">
        <v>2016</v>
      </c>
      <c r="H6" s="13">
        <v>2016</v>
      </c>
      <c r="I6" s="13">
        <v>2016</v>
      </c>
      <c r="J6" s="13">
        <v>2016</v>
      </c>
      <c r="K6" s="232">
        <v>2017</v>
      </c>
      <c r="L6" s="40">
        <v>2017</v>
      </c>
      <c r="M6" s="40">
        <v>2017</v>
      </c>
      <c r="N6" s="40">
        <v>2017</v>
      </c>
      <c r="O6" s="69"/>
    </row>
    <row r="7" spans="1:15" s="14" customFormat="1" ht="6" customHeight="1">
      <c r="A7" s="319"/>
      <c r="B7" s="320"/>
      <c r="C7" s="321"/>
      <c r="D7" s="322"/>
      <c r="E7" s="327"/>
      <c r="F7" s="323"/>
      <c r="G7" s="324"/>
      <c r="H7" s="324"/>
      <c r="I7" s="324"/>
      <c r="J7" s="324"/>
      <c r="K7" s="325"/>
      <c r="L7" s="375"/>
      <c r="M7" s="375"/>
      <c r="N7" s="375"/>
      <c r="O7" s="71"/>
    </row>
    <row r="8" spans="1:15" s="14" customFormat="1" ht="19.5" customHeight="1">
      <c r="A8" s="12"/>
      <c r="B8" s="33" t="s">
        <v>59</v>
      </c>
      <c r="C8" s="243">
        <v>26.89</v>
      </c>
      <c r="D8" s="32">
        <v>26.295000000000002</v>
      </c>
      <c r="E8" s="36">
        <v>2.2627876022057292E-2</v>
      </c>
      <c r="F8" s="244">
        <v>2.2627876022057427E-2</v>
      </c>
      <c r="G8" s="32">
        <v>26.295000000000002</v>
      </c>
      <c r="H8" s="32">
        <v>26.635000000000002</v>
      </c>
      <c r="I8" s="32">
        <v>27.146000000000001</v>
      </c>
      <c r="J8" s="32">
        <v>27.527000000000001</v>
      </c>
      <c r="K8" s="234">
        <v>26.89</v>
      </c>
      <c r="L8" s="21">
        <v>-26.89</v>
      </c>
      <c r="M8" s="21">
        <v>0</v>
      </c>
      <c r="N8" s="21">
        <v>0</v>
      </c>
      <c r="O8" s="72"/>
    </row>
    <row r="9" spans="1:15" s="14" customFormat="1" ht="19.5" customHeight="1">
      <c r="A9" s="12"/>
      <c r="B9" s="33" t="s">
        <v>60</v>
      </c>
      <c r="C9" s="243">
        <v>0</v>
      </c>
      <c r="D9" s="32">
        <v>0</v>
      </c>
      <c r="E9" s="36" t="s">
        <v>24</v>
      </c>
      <c r="F9" s="244" t="s">
        <v>199</v>
      </c>
      <c r="G9" s="32">
        <v>0</v>
      </c>
      <c r="H9" s="32">
        <v>8.0000000000000002E-3</v>
      </c>
      <c r="I9" s="32">
        <v>0</v>
      </c>
      <c r="J9" s="32">
        <v>0</v>
      </c>
      <c r="K9" s="234">
        <v>0</v>
      </c>
      <c r="L9" s="21">
        <v>0</v>
      </c>
      <c r="M9" s="21">
        <v>0</v>
      </c>
      <c r="N9" s="21">
        <v>0</v>
      </c>
      <c r="O9" s="72"/>
    </row>
    <row r="10" spans="1:15" s="14" customFormat="1" ht="19.5" customHeight="1">
      <c r="A10" s="12"/>
      <c r="B10" s="33" t="s">
        <v>61</v>
      </c>
      <c r="C10" s="243">
        <v>9.9420000000000002</v>
      </c>
      <c r="D10" s="32">
        <v>9.2219999999999995</v>
      </c>
      <c r="E10" s="36">
        <v>7.8074170461938985E-2</v>
      </c>
      <c r="F10" s="244">
        <v>7.8074170461938847E-2</v>
      </c>
      <c r="G10" s="32">
        <v>9.2219999999999995</v>
      </c>
      <c r="H10" s="32">
        <v>9.5489999999999995</v>
      </c>
      <c r="I10" s="32">
        <v>9.5519999999999996</v>
      </c>
      <c r="J10" s="32">
        <v>9.5380000000000003</v>
      </c>
      <c r="K10" s="234">
        <v>9.9420000000000002</v>
      </c>
      <c r="L10" s="21">
        <v>-9.9420000000000002</v>
      </c>
      <c r="M10" s="21">
        <v>0</v>
      </c>
      <c r="N10" s="21">
        <v>0</v>
      </c>
      <c r="O10" s="72"/>
    </row>
    <row r="11" spans="1:15" s="14" customFormat="1" ht="19.5" customHeight="1">
      <c r="A11" s="12"/>
      <c r="B11" s="33" t="s">
        <v>62</v>
      </c>
      <c r="C11" s="243">
        <v>1.1319999999999999</v>
      </c>
      <c r="D11" s="32">
        <v>1.3149999999999999</v>
      </c>
      <c r="E11" s="36">
        <v>-0.13916349809885931</v>
      </c>
      <c r="F11" s="244">
        <v>-0.13916349809885931</v>
      </c>
      <c r="G11" s="32">
        <v>1.3149999999999999</v>
      </c>
      <c r="H11" s="32">
        <v>1.49</v>
      </c>
      <c r="I11" s="32">
        <v>1.853</v>
      </c>
      <c r="J11" s="32">
        <v>1.484</v>
      </c>
      <c r="K11" s="234">
        <v>1.1319999999999999</v>
      </c>
      <c r="L11" s="21">
        <v>-1.1319999999999999</v>
      </c>
      <c r="M11" s="21">
        <v>0</v>
      </c>
      <c r="N11" s="21">
        <v>0</v>
      </c>
      <c r="O11" s="72"/>
    </row>
    <row r="12" spans="1:15" s="14" customFormat="1" ht="19.5" customHeight="1">
      <c r="A12" s="12"/>
      <c r="B12" s="33" t="s">
        <v>63</v>
      </c>
      <c r="C12" s="243">
        <v>0.17599999999999999</v>
      </c>
      <c r="D12" s="32">
        <v>0.45800000000000002</v>
      </c>
      <c r="E12" s="36">
        <v>-0.61572052401746724</v>
      </c>
      <c r="F12" s="244">
        <v>-0.61572052401746724</v>
      </c>
      <c r="G12" s="32">
        <v>0.45800000000000002</v>
      </c>
      <c r="H12" s="32">
        <v>1.155</v>
      </c>
      <c r="I12" s="32">
        <v>-0.152</v>
      </c>
      <c r="J12" s="32">
        <v>-1.7669999999999999</v>
      </c>
      <c r="K12" s="234">
        <v>0.17599999999999999</v>
      </c>
      <c r="L12" s="21">
        <v>-0.17599999999999999</v>
      </c>
      <c r="M12" s="21">
        <v>0</v>
      </c>
      <c r="N12" s="21">
        <v>0</v>
      </c>
      <c r="O12" s="72"/>
    </row>
    <row r="13" spans="1:15" s="24" customFormat="1" ht="19.5" customHeight="1">
      <c r="A13" s="22"/>
      <c r="B13" s="34" t="s">
        <v>64</v>
      </c>
      <c r="C13" s="245">
        <v>38.14</v>
      </c>
      <c r="D13" s="27">
        <v>37.29</v>
      </c>
      <c r="E13" s="39">
        <v>2.2794314829713169E-2</v>
      </c>
      <c r="F13" s="246">
        <v>2.2794314829713058E-2</v>
      </c>
      <c r="G13" s="27">
        <v>37.29</v>
      </c>
      <c r="H13" s="27">
        <v>38.837000000000003</v>
      </c>
      <c r="I13" s="27">
        <v>38.399000000000001</v>
      </c>
      <c r="J13" s="27">
        <v>36.781999999999996</v>
      </c>
      <c r="K13" s="250">
        <v>38.14</v>
      </c>
      <c r="L13" s="23">
        <v>-38.14</v>
      </c>
      <c r="M13" s="23">
        <v>0</v>
      </c>
      <c r="N13" s="23">
        <v>0</v>
      </c>
      <c r="O13" s="13"/>
    </row>
    <row r="14" spans="1:15" s="14" customFormat="1" ht="19.5" customHeight="1">
      <c r="A14" s="12"/>
      <c r="B14" s="33" t="s">
        <v>65</v>
      </c>
      <c r="C14" s="243">
        <v>-9.1389999999999993</v>
      </c>
      <c r="D14" s="32">
        <v>-8.8040000000000003</v>
      </c>
      <c r="E14" s="36">
        <v>3.8050885960926761E-2</v>
      </c>
      <c r="F14" s="244">
        <v>3.8050885960926852E-2</v>
      </c>
      <c r="G14" s="32">
        <v>-8.8040000000000003</v>
      </c>
      <c r="H14" s="32">
        <v>-8.9280000000000008</v>
      </c>
      <c r="I14" s="32">
        <v>-9.08</v>
      </c>
      <c r="J14" s="32">
        <v>-9.3239999999999998</v>
      </c>
      <c r="K14" s="234">
        <v>-9.1389999999999993</v>
      </c>
      <c r="L14" s="21">
        <v>9.1389999999999993</v>
      </c>
      <c r="M14" s="21">
        <v>0</v>
      </c>
      <c r="N14" s="21">
        <v>0</v>
      </c>
      <c r="O14" s="72"/>
    </row>
    <row r="15" spans="1:15" s="14" customFormat="1" ht="19.5" customHeight="1">
      <c r="A15" s="12"/>
      <c r="B15" s="33" t="s">
        <v>66</v>
      </c>
      <c r="C15" s="243">
        <v>-7.5990000000000002</v>
      </c>
      <c r="D15" s="32">
        <v>-7.3930000000000007</v>
      </c>
      <c r="E15" s="36">
        <v>2.786419586094957E-2</v>
      </c>
      <c r="F15" s="313">
        <v>2.786419586094957E-2</v>
      </c>
      <c r="G15" s="32">
        <v>-7.3930000000000007</v>
      </c>
      <c r="H15" s="32">
        <v>-7.649</v>
      </c>
      <c r="I15" s="32">
        <v>-7.165</v>
      </c>
      <c r="J15" s="32">
        <v>-7.9729999999999999</v>
      </c>
      <c r="K15" s="234">
        <v>-7.5990000000000002</v>
      </c>
      <c r="L15" s="21">
        <v>7.5990000000000002</v>
      </c>
      <c r="M15" s="21">
        <v>0</v>
      </c>
      <c r="N15" s="21">
        <v>0</v>
      </c>
      <c r="O15" s="72"/>
    </row>
    <row r="16" spans="1:15"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c r="O16" s="72"/>
    </row>
    <row r="17" spans="1:15" s="14" customFormat="1" ht="19.5" customHeight="1">
      <c r="A17" s="12"/>
      <c r="B17" s="33" t="s">
        <v>68</v>
      </c>
      <c r="C17" s="243">
        <v>-1.4219999999999999</v>
      </c>
      <c r="D17" s="32">
        <v>-1.593</v>
      </c>
      <c r="E17" s="36">
        <v>-0.10734463276836159</v>
      </c>
      <c r="F17" s="244">
        <v>-0.10734463276836158</v>
      </c>
      <c r="G17" s="32">
        <v>-1.593</v>
      </c>
      <c r="H17" s="32">
        <v>-1.57</v>
      </c>
      <c r="I17" s="32">
        <v>-1.5209999999999999</v>
      </c>
      <c r="J17" s="32">
        <v>-1.7529999999999999</v>
      </c>
      <c r="K17" s="234">
        <v>-1.4219999999999999</v>
      </c>
      <c r="L17" s="21">
        <v>1.4219999999999999</v>
      </c>
      <c r="M17" s="21">
        <v>0</v>
      </c>
      <c r="N17" s="21">
        <v>0</v>
      </c>
      <c r="O17" s="72"/>
    </row>
    <row r="18" spans="1:15" s="24" customFormat="1" ht="19.5" customHeight="1">
      <c r="A18" s="22"/>
      <c r="B18" s="20" t="s">
        <v>69</v>
      </c>
      <c r="C18" s="245">
        <v>-18.16</v>
      </c>
      <c r="D18" s="27">
        <v>-17.79</v>
      </c>
      <c r="E18" s="39">
        <v>2.0798201236649883E-2</v>
      </c>
      <c r="F18" s="246">
        <v>2.0798201236649803E-2</v>
      </c>
      <c r="G18" s="27">
        <v>-17.79</v>
      </c>
      <c r="H18" s="27">
        <v>-18.146999999999998</v>
      </c>
      <c r="I18" s="27">
        <v>-17.765999999999998</v>
      </c>
      <c r="J18" s="27">
        <v>-19.05</v>
      </c>
      <c r="K18" s="250">
        <v>-18.16</v>
      </c>
      <c r="L18" s="23">
        <v>18.16</v>
      </c>
      <c r="M18" s="23">
        <v>0</v>
      </c>
      <c r="N18" s="23">
        <v>0</v>
      </c>
      <c r="O18" s="13"/>
    </row>
    <row r="19" spans="1:15" s="24" customFormat="1" ht="19.5" customHeight="1">
      <c r="A19" s="22"/>
      <c r="B19" s="20" t="s">
        <v>70</v>
      </c>
      <c r="C19" s="245">
        <v>19.98</v>
      </c>
      <c r="D19" s="27">
        <v>19.5</v>
      </c>
      <c r="E19" s="39">
        <v>2.4615384615384706E-2</v>
      </c>
      <c r="F19" s="246">
        <v>2.4615384615384615E-2</v>
      </c>
      <c r="G19" s="27">
        <v>19.5</v>
      </c>
      <c r="H19" s="27">
        <v>20.69</v>
      </c>
      <c r="I19" s="27">
        <v>20.632999999999999</v>
      </c>
      <c r="J19" s="27">
        <v>17.731999999999999</v>
      </c>
      <c r="K19" s="250">
        <v>19.98</v>
      </c>
      <c r="L19" s="23">
        <v>-19.98</v>
      </c>
      <c r="M19" s="23">
        <v>0</v>
      </c>
      <c r="N19" s="23">
        <v>0</v>
      </c>
      <c r="O19" s="13"/>
    </row>
    <row r="20" spans="1:15" s="14" customFormat="1" ht="19.5" customHeight="1">
      <c r="A20" s="12"/>
      <c r="B20" s="56" t="s">
        <v>71</v>
      </c>
      <c r="C20" s="243">
        <v>-2.6539999999999999</v>
      </c>
      <c r="D20" s="32">
        <v>-4.125</v>
      </c>
      <c r="E20" s="36">
        <v>-0.35660606060606059</v>
      </c>
      <c r="F20" s="244">
        <v>-0.35660606060606059</v>
      </c>
      <c r="G20" s="32">
        <v>-4.125</v>
      </c>
      <c r="H20" s="32">
        <v>-3.3130000000000002</v>
      </c>
      <c r="I20" s="32">
        <v>-3.4249999999999998</v>
      </c>
      <c r="J20" s="32">
        <v>-4.6390000000000002</v>
      </c>
      <c r="K20" s="234">
        <v>-2.6539999999999999</v>
      </c>
      <c r="L20" s="21">
        <v>2.6539999999999999</v>
      </c>
      <c r="M20" s="21">
        <v>0</v>
      </c>
      <c r="N20" s="21">
        <v>0</v>
      </c>
      <c r="O20" s="72"/>
    </row>
    <row r="21" spans="1:15" s="24" customFormat="1" ht="19.5" customHeight="1">
      <c r="A21" s="22"/>
      <c r="B21" s="20" t="s">
        <v>72</v>
      </c>
      <c r="C21" s="245">
        <v>17.326000000000001</v>
      </c>
      <c r="D21" s="27">
        <v>15.375</v>
      </c>
      <c r="E21" s="39">
        <v>0.1268943089430894</v>
      </c>
      <c r="F21" s="246">
        <v>0.12689430894308942</v>
      </c>
      <c r="G21" s="27">
        <v>15.375</v>
      </c>
      <c r="H21" s="27">
        <v>17.376999999999999</v>
      </c>
      <c r="I21" s="27">
        <v>17.207999999999998</v>
      </c>
      <c r="J21" s="27">
        <v>13.093</v>
      </c>
      <c r="K21" s="250">
        <v>17.326000000000001</v>
      </c>
      <c r="L21" s="23">
        <v>-17.326000000000001</v>
      </c>
      <c r="M21" s="23">
        <v>0</v>
      </c>
      <c r="N21" s="23">
        <v>0</v>
      </c>
      <c r="O21" s="13"/>
    </row>
    <row r="22" spans="1:15" s="14" customFormat="1" ht="19.5" customHeight="1">
      <c r="A22" s="12"/>
      <c r="B22" s="33" t="s">
        <v>180</v>
      </c>
      <c r="C22" s="243">
        <v>-1.3320000000000001</v>
      </c>
      <c r="D22" s="32">
        <v>-1.1539999999999999</v>
      </c>
      <c r="E22" s="36">
        <v>0.15424610051993093</v>
      </c>
      <c r="F22" s="244">
        <v>0.15424610051993068</v>
      </c>
      <c r="G22" s="32">
        <v>-1.1539999999999999</v>
      </c>
      <c r="H22" s="32">
        <v>-1.1830000000000001</v>
      </c>
      <c r="I22" s="32">
        <v>-1.2989999999999999</v>
      </c>
      <c r="J22" s="32">
        <v>-1.5409999999999999</v>
      </c>
      <c r="K22" s="234">
        <v>-1.3320000000000001</v>
      </c>
      <c r="L22" s="21">
        <v>1.3320000000000001</v>
      </c>
      <c r="M22" s="21">
        <v>0</v>
      </c>
      <c r="N22" s="21">
        <v>0</v>
      </c>
      <c r="O22" s="72"/>
    </row>
    <row r="23" spans="1:15" s="14" customFormat="1" ht="19.5" customHeight="1">
      <c r="A23" s="12"/>
      <c r="B23" s="35" t="s">
        <v>181</v>
      </c>
      <c r="C23" s="243">
        <v>-1.2509999999999999</v>
      </c>
      <c r="D23" s="32">
        <v>-1.149</v>
      </c>
      <c r="E23" s="36">
        <v>8.8772845953002388E-2</v>
      </c>
      <c r="F23" s="244">
        <v>8.877284595300261E-2</v>
      </c>
      <c r="G23" s="32">
        <v>-1.149</v>
      </c>
      <c r="H23" s="32">
        <v>-1.173</v>
      </c>
      <c r="I23" s="32">
        <v>-1.2070000000000001</v>
      </c>
      <c r="J23" s="32">
        <v>-1.2330000000000001</v>
      </c>
      <c r="K23" s="234">
        <v>-1.2509999999999999</v>
      </c>
      <c r="L23" s="21">
        <v>1.2509999999999999</v>
      </c>
      <c r="M23" s="21">
        <v>0</v>
      </c>
      <c r="N23" s="21">
        <v>0</v>
      </c>
      <c r="O23" s="72"/>
    </row>
    <row r="24" spans="1:15" s="14" customFormat="1" ht="19.5" customHeight="1">
      <c r="A24" s="12"/>
      <c r="B24" s="33" t="s">
        <v>74</v>
      </c>
      <c r="C24" s="243">
        <v>-1.2999999999999999E-2</v>
      </c>
      <c r="D24" s="32">
        <v>0</v>
      </c>
      <c r="E24" s="36" t="s">
        <v>24</v>
      </c>
      <c r="F24" s="244" t="s">
        <v>199</v>
      </c>
      <c r="G24" s="32">
        <v>0</v>
      </c>
      <c r="H24" s="32">
        <v>0</v>
      </c>
      <c r="I24" s="32">
        <v>0</v>
      </c>
      <c r="J24" s="32">
        <v>0</v>
      </c>
      <c r="K24" s="234">
        <v>-1.2999999999999999E-2</v>
      </c>
      <c r="L24" s="21">
        <v>1.2999999999999999E-2</v>
      </c>
      <c r="M24" s="21">
        <v>0</v>
      </c>
      <c r="N24" s="21">
        <v>0</v>
      </c>
      <c r="O24" s="72"/>
    </row>
    <row r="25" spans="1:15" s="24" customFormat="1" ht="19.5" customHeight="1">
      <c r="A25" s="12"/>
      <c r="B25" s="33" t="s">
        <v>75</v>
      </c>
      <c r="C25" s="243">
        <v>3.1E-2</v>
      </c>
      <c r="D25" s="32">
        <v>5.0000000000000001E-3</v>
      </c>
      <c r="E25" s="36" t="s">
        <v>24</v>
      </c>
      <c r="F25" s="244" t="s">
        <v>24</v>
      </c>
      <c r="G25" s="32">
        <v>5.0000000000000001E-3</v>
      </c>
      <c r="H25" s="32">
        <v>0.09</v>
      </c>
      <c r="I25" s="32">
        <v>8.8999999999999996E-2</v>
      </c>
      <c r="J25" s="32">
        <v>0.38800000000000001</v>
      </c>
      <c r="K25" s="234">
        <v>3.1E-2</v>
      </c>
      <c r="L25" s="21">
        <v>-3.1E-2</v>
      </c>
      <c r="M25" s="21">
        <v>0</v>
      </c>
      <c r="N25" s="21">
        <v>0</v>
      </c>
      <c r="O25" s="13"/>
    </row>
    <row r="26" spans="1:15" s="26" customFormat="1" ht="19.5" customHeight="1">
      <c r="A26" s="25"/>
      <c r="B26" s="20" t="s">
        <v>76</v>
      </c>
      <c r="C26" s="245">
        <v>16.012</v>
      </c>
      <c r="D26" s="27">
        <v>14.226000000000001</v>
      </c>
      <c r="E26" s="39">
        <v>0.12554477716856449</v>
      </c>
      <c r="F26" s="246">
        <v>0.1255447771685646</v>
      </c>
      <c r="G26" s="27">
        <v>14.226000000000001</v>
      </c>
      <c r="H26" s="27">
        <v>16.283999999999999</v>
      </c>
      <c r="I26" s="27">
        <v>15.997999999999999</v>
      </c>
      <c r="J26" s="27">
        <v>11.94</v>
      </c>
      <c r="K26" s="250">
        <v>16.012</v>
      </c>
      <c r="L26" s="23">
        <v>-16.012</v>
      </c>
      <c r="M26" s="23">
        <v>0</v>
      </c>
      <c r="N26" s="23">
        <v>0</v>
      </c>
      <c r="O26" s="73"/>
    </row>
    <row r="27" spans="1:15" ht="19.5" customHeight="1">
      <c r="A27" s="25"/>
      <c r="B27" s="20" t="s">
        <v>170</v>
      </c>
      <c r="C27" s="247">
        <v>12.186</v>
      </c>
      <c r="D27" s="248">
        <v>10.903</v>
      </c>
      <c r="E27" s="314">
        <v>0.117674034669357</v>
      </c>
      <c r="F27" s="249">
        <v>0.11767403466935705</v>
      </c>
      <c r="G27" s="27">
        <v>10.903</v>
      </c>
      <c r="H27" s="27">
        <v>12.691000000000001</v>
      </c>
      <c r="I27" s="27">
        <v>12.18</v>
      </c>
      <c r="J27" s="27">
        <v>9.3309999999999995</v>
      </c>
      <c r="K27" s="251">
        <v>12.186</v>
      </c>
      <c r="L27" s="23">
        <v>-12.186</v>
      </c>
      <c r="M27" s="23">
        <v>0</v>
      </c>
      <c r="N27" s="23">
        <v>0</v>
      </c>
      <c r="O27" s="74"/>
    </row>
    <row r="28" spans="1:15" ht="6.75" customHeight="1">
      <c r="A28" s="22"/>
      <c r="B28" s="20"/>
      <c r="C28" s="27"/>
      <c r="D28" s="27"/>
      <c r="E28" s="39"/>
      <c r="F28" s="28"/>
      <c r="G28" s="27"/>
      <c r="H28" s="27"/>
      <c r="I28" s="27"/>
      <c r="J28" s="27"/>
      <c r="K28" s="32"/>
      <c r="L28" s="21"/>
      <c r="M28" s="21"/>
      <c r="N28" s="21"/>
      <c r="O28" s="74"/>
    </row>
    <row r="29" spans="1:15" ht="19.5" customHeight="1">
      <c r="A29" s="7"/>
      <c r="B29" s="57"/>
      <c r="C29" s="58"/>
      <c r="D29" s="58"/>
      <c r="E29" s="28"/>
      <c r="G29" s="58"/>
      <c r="H29" s="58"/>
      <c r="I29" s="58"/>
      <c r="J29" s="58"/>
      <c r="K29" s="27"/>
      <c r="L29" s="23"/>
      <c r="M29" s="23"/>
      <c r="N29" s="23"/>
      <c r="O29" s="74"/>
    </row>
    <row r="30" spans="1:15" ht="19.5" customHeight="1">
      <c r="A30" s="305" t="s">
        <v>90</v>
      </c>
      <c r="B30" s="309"/>
      <c r="C30" s="58"/>
      <c r="D30" s="58"/>
      <c r="E30" s="28"/>
      <c r="F30" s="76"/>
      <c r="G30" s="58"/>
      <c r="H30" s="58"/>
      <c r="I30" s="58"/>
      <c r="J30" s="58"/>
      <c r="K30" s="32"/>
      <c r="L30" s="21"/>
      <c r="M30" s="21"/>
      <c r="N30" s="21"/>
      <c r="O30" s="74"/>
    </row>
    <row r="31" spans="1:15" ht="19.5" customHeight="1">
      <c r="A31" s="42"/>
      <c r="B31" s="20" t="s">
        <v>84</v>
      </c>
      <c r="C31" s="77">
        <v>0.47614053487152597</v>
      </c>
      <c r="D31" s="77">
        <v>0.47707160096540624</v>
      </c>
      <c r="E31" s="78">
        <v>-9.3106609388027284E-2</v>
      </c>
      <c r="F31" s="79"/>
      <c r="G31" s="77">
        <v>0.47707160096540624</v>
      </c>
      <c r="H31" s="77">
        <v>0.46726060200324426</v>
      </c>
      <c r="I31" s="77">
        <v>0.4626682986536107</v>
      </c>
      <c r="J31" s="77">
        <v>0.51791637213854613</v>
      </c>
      <c r="K31" s="77">
        <v>0.47614053487152597</v>
      </c>
      <c r="L31" s="376">
        <v>0.47614053487152597</v>
      </c>
      <c r="M31" s="376" t="e">
        <v>#DIV/0!</v>
      </c>
      <c r="N31" s="376" t="e">
        <v>#DIV/0!</v>
      </c>
      <c r="O31" s="7"/>
    </row>
    <row r="32" spans="1:15" ht="19.5" customHeight="1">
      <c r="A32" s="42"/>
      <c r="B32" s="20" t="s">
        <v>85</v>
      </c>
      <c r="C32" s="49">
        <v>54.92400480636779</v>
      </c>
      <c r="D32" s="49">
        <v>89.947813913782028</v>
      </c>
      <c r="E32" s="59">
        <v>-35.023809107414237</v>
      </c>
      <c r="F32" s="80"/>
      <c r="G32" s="49">
        <v>89.947813913782028</v>
      </c>
      <c r="H32" s="49">
        <v>71.121091009987111</v>
      </c>
      <c r="I32" s="49">
        <v>72.546575430963728</v>
      </c>
      <c r="J32" s="49">
        <v>97.418560398746195</v>
      </c>
      <c r="K32" s="49">
        <v>54.92400480636779</v>
      </c>
      <c r="L32" s="50">
        <v>-109.09245986746747</v>
      </c>
      <c r="M32" s="50">
        <v>0</v>
      </c>
      <c r="N32" s="50">
        <v>0</v>
      </c>
      <c r="O32" s="7"/>
    </row>
    <row r="33" spans="1:16" ht="19.5" customHeight="1">
      <c r="A33" s="305" t="s">
        <v>91</v>
      </c>
      <c r="B33" s="309"/>
      <c r="C33" s="51"/>
      <c r="D33" s="51"/>
      <c r="E33" s="51"/>
      <c r="F33" s="81"/>
      <c r="G33" s="52"/>
      <c r="H33" s="52"/>
      <c r="I33" s="52"/>
      <c r="J33" s="52"/>
      <c r="K33" s="32"/>
      <c r="L33" s="21"/>
      <c r="M33" s="21"/>
      <c r="N33" s="21"/>
      <c r="O33" s="7"/>
    </row>
    <row r="34" spans="1:16" ht="19.5" customHeight="1">
      <c r="A34" s="53"/>
      <c r="B34" s="20" t="s">
        <v>253</v>
      </c>
      <c r="C34" s="27">
        <v>1946.239</v>
      </c>
      <c r="D34" s="27">
        <v>1839.7929999999999</v>
      </c>
      <c r="E34" s="39">
        <v>5.7857595936064543E-2</v>
      </c>
      <c r="F34" s="81"/>
      <c r="G34" s="27">
        <v>1839.7929999999999</v>
      </c>
      <c r="H34" s="27">
        <v>1886.809</v>
      </c>
      <c r="I34" s="27">
        <v>1890.075</v>
      </c>
      <c r="J34" s="27">
        <v>1919.4659999999999</v>
      </c>
      <c r="K34" s="27">
        <v>1946.239</v>
      </c>
      <c r="L34" s="23">
        <v>0</v>
      </c>
      <c r="M34" s="23">
        <v>0</v>
      </c>
      <c r="N34" s="23">
        <v>0</v>
      </c>
      <c r="O34" s="7"/>
    </row>
    <row r="35" spans="1:16" ht="19.5" customHeight="1">
      <c r="A35" s="53"/>
      <c r="B35" s="34" t="s">
        <v>254</v>
      </c>
      <c r="C35" s="27">
        <v>2267.6849999999999</v>
      </c>
      <c r="D35" s="27">
        <v>2095.893</v>
      </c>
      <c r="E35" s="39">
        <v>8.196601639492096E-2</v>
      </c>
      <c r="F35" s="81"/>
      <c r="G35" s="27">
        <v>2095.893</v>
      </c>
      <c r="H35" s="27">
        <v>2155.9430000000002</v>
      </c>
      <c r="I35" s="27">
        <v>2198.9009999999998</v>
      </c>
      <c r="J35" s="27">
        <v>2230.3510000000001</v>
      </c>
      <c r="K35" s="27">
        <v>2267.6849999999999</v>
      </c>
      <c r="L35" s="23">
        <v>0</v>
      </c>
      <c r="M35" s="23">
        <v>0</v>
      </c>
      <c r="N35" s="23">
        <v>0</v>
      </c>
      <c r="O35" s="7"/>
    </row>
    <row r="36" spans="1:16" ht="19.5" customHeight="1">
      <c r="A36" s="42"/>
      <c r="B36" s="20" t="s">
        <v>158</v>
      </c>
      <c r="C36" s="27">
        <v>2592.3209999999999</v>
      </c>
      <c r="D36" s="27">
        <v>2700.9369999999999</v>
      </c>
      <c r="E36" s="39">
        <v>-4.0214192333993704E-2</v>
      </c>
      <c r="F36" s="82"/>
      <c r="G36" s="27">
        <v>2700.9369999999999</v>
      </c>
      <c r="H36" s="27">
        <v>2763.1280000000002</v>
      </c>
      <c r="I36" s="27">
        <v>2794.0554999999999</v>
      </c>
      <c r="J36" s="27">
        <v>2653.306</v>
      </c>
      <c r="K36" s="27">
        <v>2592.3209999999999</v>
      </c>
      <c r="L36" s="23">
        <v>0</v>
      </c>
      <c r="M36" s="23">
        <v>0</v>
      </c>
      <c r="N36" s="23">
        <v>0</v>
      </c>
      <c r="O36" s="7"/>
    </row>
    <row r="37" spans="1:16" ht="19.5" customHeight="1">
      <c r="A37" s="305" t="s">
        <v>7</v>
      </c>
      <c r="B37" s="309"/>
      <c r="C37" s="27"/>
      <c r="D37" s="27"/>
      <c r="E37" s="60"/>
      <c r="F37" s="81"/>
      <c r="G37" s="27"/>
      <c r="H37" s="27"/>
      <c r="I37" s="27"/>
      <c r="J37" s="27"/>
      <c r="K37" s="27"/>
      <c r="L37" s="23"/>
      <c r="M37" s="23"/>
      <c r="N37" s="23"/>
      <c r="O37" s="7"/>
    </row>
    <row r="38" spans="1:16" ht="19.5" customHeight="1">
      <c r="A38" s="7"/>
      <c r="B38" s="34" t="s">
        <v>88</v>
      </c>
      <c r="C38" s="27">
        <v>1658.27</v>
      </c>
      <c r="D38" s="27">
        <v>1652.66</v>
      </c>
      <c r="E38" s="39">
        <v>3.39452761003467E-3</v>
      </c>
      <c r="F38" s="79"/>
      <c r="G38" s="27">
        <v>1652.66</v>
      </c>
      <c r="H38" s="27">
        <v>1654.95</v>
      </c>
      <c r="I38" s="27">
        <v>1662.09</v>
      </c>
      <c r="J38" s="27">
        <v>1662.46</v>
      </c>
      <c r="K38" s="27">
        <v>1658.27</v>
      </c>
      <c r="L38" s="23">
        <v>0</v>
      </c>
      <c r="M38" s="23">
        <v>0</v>
      </c>
      <c r="N38" s="23">
        <v>0</v>
      </c>
    </row>
    <row r="39" spans="1:16" ht="19.5" customHeight="1" outlineLevel="1">
      <c r="A39" s="7"/>
      <c r="B39" s="34" t="s">
        <v>247</v>
      </c>
      <c r="C39" s="77">
        <v>0.16198865500952975</v>
      </c>
      <c r="D39" s="77">
        <v>0.13962791470903474</v>
      </c>
      <c r="E39" s="373">
        <v>2.236074030049501</v>
      </c>
      <c r="F39" s="341"/>
      <c r="G39" s="77">
        <v>0.13962791470903474</v>
      </c>
      <c r="H39" s="77">
        <v>0.16258104470288426</v>
      </c>
      <c r="I39" s="77">
        <v>0.1533238155102789</v>
      </c>
      <c r="J39" s="77">
        <v>0.11779926103130055</v>
      </c>
      <c r="K39" s="77">
        <v>0.16198865500952975</v>
      </c>
      <c r="L39" s="376">
        <v>0</v>
      </c>
      <c r="M39" s="376">
        <v>0</v>
      </c>
      <c r="N39" s="376">
        <v>0</v>
      </c>
      <c r="O39" s="340"/>
      <c r="P39" s="340"/>
    </row>
    <row r="40" spans="1:16" ht="12.75" customHeight="1">
      <c r="B40" s="556" t="s">
        <v>313</v>
      </c>
      <c r="C40" s="556"/>
      <c r="D40" s="556"/>
      <c r="E40" s="556"/>
      <c r="F40" s="556"/>
      <c r="G40" s="556"/>
      <c r="H40" s="556"/>
      <c r="I40" s="556"/>
      <c r="J40" s="556"/>
      <c r="K40" s="556"/>
      <c r="L40" s="556"/>
      <c r="M40" s="556"/>
    </row>
    <row r="41" spans="1:16" ht="12.75" customHeight="1">
      <c r="C41" s="27"/>
      <c r="D41" s="27"/>
      <c r="H41" s="27"/>
      <c r="I41" s="27"/>
      <c r="J41" s="27"/>
      <c r="K41" s="27"/>
      <c r="L41" s="23"/>
      <c r="M41" s="23"/>
      <c r="N41" s="23"/>
    </row>
    <row r="42" spans="1:16" ht="12.75" customHeight="1">
      <c r="C42" s="27"/>
      <c r="D42" s="27"/>
      <c r="H42" s="27"/>
      <c r="I42" s="27"/>
      <c r="J42" s="27"/>
      <c r="K42" s="27"/>
      <c r="L42" s="23"/>
      <c r="M42" s="23"/>
      <c r="N42" s="23"/>
    </row>
    <row r="43" spans="1:16" ht="12.75" customHeight="1">
      <c r="C43" s="27"/>
      <c r="D43" s="27"/>
      <c r="H43" s="27"/>
      <c r="I43" s="27"/>
      <c r="J43" s="27"/>
      <c r="K43" s="27"/>
      <c r="L43" s="23"/>
      <c r="M43" s="23"/>
      <c r="N43" s="23"/>
    </row>
    <row r="45" spans="1:16" ht="12.75" customHeight="1">
      <c r="C45" s="27"/>
      <c r="D45" s="27"/>
      <c r="H45" s="27"/>
      <c r="I45" s="27"/>
      <c r="J45" s="27"/>
      <c r="K45" s="27"/>
      <c r="L45" s="23"/>
      <c r="M45" s="23"/>
      <c r="N45" s="23"/>
    </row>
  </sheetData>
  <mergeCells count="2">
    <mergeCell ref="A2:N2"/>
    <mergeCell ref="B40:M40"/>
  </mergeCells>
  <phoneticPr fontId="4" type="noConversion"/>
  <printOptions horizontalCentered="1" verticalCentered="1"/>
  <pageMargins left="0" right="0" top="0" bottom="0" header="0" footer="0"/>
  <pageSetup paperSize="9" scale="77"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45"/>
  <sheetViews>
    <sheetView showGridLines="0" topLeftCell="A4" zoomScale="70" zoomScaleNormal="70" workbookViewId="0">
      <selection activeCell="AE33" sqref="AE33"/>
    </sheetView>
  </sheetViews>
  <sheetFormatPr defaultRowHeight="12.75" outlineLevelRow="1" outlineLevelCol="1"/>
  <cols>
    <col min="1" max="1" width="1" style="9" customWidth="1"/>
    <col min="2" max="2" width="49.7109375" style="9" customWidth="1"/>
    <col min="3" max="4" width="12" style="9" customWidth="1"/>
    <col min="5" max="6" width="12" style="54" customWidth="1"/>
    <col min="7" max="11" width="11.42578125" style="9" customWidth="1"/>
    <col min="12" max="14" width="11.42578125" style="436" hidden="1" customWidth="1" outlineLevel="1"/>
    <col min="15" max="15" width="9.140625" style="9" collapsed="1"/>
    <col min="16" max="16384" width="9.140625" style="9"/>
  </cols>
  <sheetData>
    <row r="1" spans="1:14" ht="15" customHeight="1">
      <c r="A1" s="7"/>
      <c r="B1" s="8"/>
      <c r="C1" s="7"/>
      <c r="D1" s="7"/>
      <c r="E1" s="28"/>
      <c r="F1" s="28"/>
      <c r="G1" s="7"/>
      <c r="H1" s="7"/>
      <c r="I1" s="7"/>
      <c r="J1" s="7"/>
      <c r="K1" s="7"/>
      <c r="L1" s="381"/>
      <c r="M1" s="381"/>
      <c r="N1" s="381"/>
    </row>
    <row r="2" spans="1:14" ht="30.75" customHeight="1">
      <c r="A2" s="549" t="s">
        <v>32</v>
      </c>
      <c r="B2" s="549"/>
      <c r="C2" s="549"/>
      <c r="D2" s="549"/>
      <c r="E2" s="549"/>
      <c r="F2" s="549"/>
      <c r="G2" s="549"/>
      <c r="H2" s="549"/>
      <c r="I2" s="549"/>
      <c r="J2" s="549"/>
      <c r="K2" s="549"/>
      <c r="L2" s="549"/>
      <c r="M2" s="549"/>
      <c r="N2" s="549"/>
    </row>
    <row r="3" spans="1:14" ht="25.5" customHeight="1">
      <c r="A3" s="7"/>
      <c r="B3" s="7"/>
      <c r="C3" s="7"/>
      <c r="D3" s="7"/>
      <c r="E3" s="28"/>
      <c r="F3" s="28"/>
      <c r="G3" s="7"/>
      <c r="H3" s="7"/>
      <c r="I3" s="7"/>
      <c r="J3" s="7"/>
      <c r="K3" s="7"/>
      <c r="L3" s="381"/>
      <c r="M3" s="381"/>
      <c r="N3" s="381"/>
    </row>
    <row r="4" spans="1:14" ht="12.75" customHeight="1">
      <c r="A4" s="7"/>
      <c r="B4" s="222" t="s">
        <v>8</v>
      </c>
      <c r="C4" s="7"/>
      <c r="D4" s="7"/>
      <c r="E4" s="28"/>
      <c r="F4" s="28"/>
      <c r="G4" s="7"/>
      <c r="H4" s="7"/>
      <c r="I4" s="7"/>
      <c r="J4" s="7"/>
      <c r="K4" s="7"/>
      <c r="L4" s="381"/>
      <c r="M4" s="381"/>
      <c r="N4" s="381"/>
    </row>
    <row r="5" spans="1:14" s="14" customFormat="1" ht="15" customHeight="1">
      <c r="A5" s="12"/>
      <c r="B5" s="12"/>
      <c r="C5" s="238" t="s">
        <v>252</v>
      </c>
      <c r="D5" s="239"/>
      <c r="E5" s="310" t="s">
        <v>3</v>
      </c>
      <c r="F5" s="311" t="s">
        <v>4</v>
      </c>
      <c r="G5" s="13" t="s">
        <v>44</v>
      </c>
      <c r="H5" s="13" t="s">
        <v>56</v>
      </c>
      <c r="I5" s="13" t="s">
        <v>57</v>
      </c>
      <c r="J5" s="13" t="s">
        <v>58</v>
      </c>
      <c r="K5" s="231" t="s">
        <v>44</v>
      </c>
      <c r="L5" s="40" t="s">
        <v>56</v>
      </c>
      <c r="M5" s="40" t="s">
        <v>57</v>
      </c>
      <c r="N5" s="40" t="s">
        <v>58</v>
      </c>
    </row>
    <row r="6" spans="1:14" s="14" customFormat="1" ht="15" customHeight="1">
      <c r="A6" s="12"/>
      <c r="B6" s="15" t="s">
        <v>5</v>
      </c>
      <c r="C6" s="241">
        <v>2016</v>
      </c>
      <c r="D6" s="29">
        <v>2015</v>
      </c>
      <c r="E6" s="70" t="s">
        <v>6</v>
      </c>
      <c r="F6" s="312" t="s">
        <v>9</v>
      </c>
      <c r="G6" s="13">
        <v>2015</v>
      </c>
      <c r="H6" s="13">
        <v>2015</v>
      </c>
      <c r="I6" s="13">
        <v>2015</v>
      </c>
      <c r="J6" s="13">
        <v>2015</v>
      </c>
      <c r="K6" s="232">
        <v>2016</v>
      </c>
      <c r="L6" s="40">
        <v>2016</v>
      </c>
      <c r="M6" s="40">
        <v>2016</v>
      </c>
      <c r="N6" s="40">
        <v>2016</v>
      </c>
    </row>
    <row r="7" spans="1:14" s="14" customFormat="1" ht="6" customHeight="1">
      <c r="A7" s="319"/>
      <c r="B7" s="320"/>
      <c r="C7" s="321"/>
      <c r="D7" s="322"/>
      <c r="E7" s="327"/>
      <c r="F7" s="323"/>
      <c r="G7" s="324"/>
      <c r="H7" s="324"/>
      <c r="I7" s="324"/>
      <c r="J7" s="324"/>
      <c r="K7" s="325"/>
      <c r="L7" s="375"/>
      <c r="M7" s="375"/>
      <c r="N7" s="375"/>
    </row>
    <row r="8" spans="1:14" s="14" customFormat="1" ht="19.5" customHeight="1">
      <c r="A8" s="12"/>
      <c r="B8" s="33" t="s">
        <v>59</v>
      </c>
      <c r="C8" s="243">
        <v>23.774000000000001</v>
      </c>
      <c r="D8" s="32">
        <v>24.856000000000002</v>
      </c>
      <c r="E8" s="36">
        <v>-4.3530737045381462E-2</v>
      </c>
      <c r="F8" s="244">
        <v>-3.6182502396644341E-2</v>
      </c>
      <c r="G8" s="32">
        <v>24.856000000000002</v>
      </c>
      <c r="H8" s="32">
        <v>24.683</v>
      </c>
      <c r="I8" s="32">
        <v>25.087</v>
      </c>
      <c r="J8" s="32">
        <v>24.276</v>
      </c>
      <c r="K8" s="234">
        <v>23.774000000000001</v>
      </c>
      <c r="L8" s="21">
        <v>-23.774000000000001</v>
      </c>
      <c r="M8" s="21">
        <v>0</v>
      </c>
      <c r="N8" s="21">
        <v>0</v>
      </c>
    </row>
    <row r="9" spans="1:14" s="14" customFormat="1" ht="19.5" customHeight="1">
      <c r="A9" s="12"/>
      <c r="B9" s="33" t="s">
        <v>60</v>
      </c>
      <c r="C9" s="243">
        <v>1E-3</v>
      </c>
      <c r="D9" s="32">
        <v>1E-3</v>
      </c>
      <c r="E9" s="36">
        <v>0</v>
      </c>
      <c r="F9" s="244">
        <v>7.6826666689466102E-3</v>
      </c>
      <c r="G9" s="32">
        <v>1E-3</v>
      </c>
      <c r="H9" s="32">
        <v>1E-3</v>
      </c>
      <c r="I9" s="32">
        <v>1E-3</v>
      </c>
      <c r="J9" s="32">
        <v>0</v>
      </c>
      <c r="K9" s="234">
        <v>1E-3</v>
      </c>
      <c r="L9" s="21">
        <v>-1E-3</v>
      </c>
      <c r="M9" s="21">
        <v>0</v>
      </c>
      <c r="N9" s="21">
        <v>0</v>
      </c>
    </row>
    <row r="10" spans="1:14" s="14" customFormat="1" ht="19.5" customHeight="1">
      <c r="A10" s="12"/>
      <c r="B10" s="33" t="s">
        <v>61</v>
      </c>
      <c r="C10" s="243">
        <v>5.0810000000000004</v>
      </c>
      <c r="D10" s="32">
        <v>5.2569999999999997</v>
      </c>
      <c r="E10" s="36">
        <v>-3.3479170629636568E-2</v>
      </c>
      <c r="F10" s="244">
        <v>-2.6053713145340655E-2</v>
      </c>
      <c r="G10" s="32">
        <v>5.2569999999999997</v>
      </c>
      <c r="H10" s="32">
        <v>5.5839999999999996</v>
      </c>
      <c r="I10" s="32">
        <v>5.1790000000000003</v>
      </c>
      <c r="J10" s="32">
        <v>5.4480000000000004</v>
      </c>
      <c r="K10" s="234">
        <v>5.0810000000000004</v>
      </c>
      <c r="L10" s="21">
        <v>-5.0810000000000004</v>
      </c>
      <c r="M10" s="21">
        <v>0</v>
      </c>
      <c r="N10" s="21">
        <v>0</v>
      </c>
    </row>
    <row r="11" spans="1:14" s="14" customFormat="1" ht="19.5" customHeight="1">
      <c r="A11" s="12"/>
      <c r="B11" s="33" t="s">
        <v>62</v>
      </c>
      <c r="C11" s="243">
        <v>3.5089999999999999</v>
      </c>
      <c r="D11" s="32">
        <v>2.851</v>
      </c>
      <c r="E11" s="36">
        <v>0.23079621185548937</v>
      </c>
      <c r="F11" s="244">
        <v>0.24025200904622984</v>
      </c>
      <c r="G11" s="32">
        <v>2.851</v>
      </c>
      <c r="H11" s="32">
        <v>3.012</v>
      </c>
      <c r="I11" s="32">
        <v>3.153</v>
      </c>
      <c r="J11" s="32">
        <v>3.8809999999999998</v>
      </c>
      <c r="K11" s="234">
        <v>3.5089999999999999</v>
      </c>
      <c r="L11" s="21">
        <v>-3.5089999999999999</v>
      </c>
      <c r="M11" s="21">
        <v>0</v>
      </c>
      <c r="N11" s="21">
        <v>0</v>
      </c>
    </row>
    <row r="12" spans="1:14" s="14" customFormat="1" ht="19.5" customHeight="1">
      <c r="A12" s="12"/>
      <c r="B12" s="33" t="s">
        <v>63</v>
      </c>
      <c r="C12" s="243">
        <v>8.9999999999999993E-3</v>
      </c>
      <c r="D12" s="32">
        <v>-8.0000000000000002E-3</v>
      </c>
      <c r="E12" s="36" t="s">
        <v>24</v>
      </c>
      <c r="F12" s="244" t="s">
        <v>24</v>
      </c>
      <c r="G12" s="32">
        <v>-8.0000000000000002E-3</v>
      </c>
      <c r="H12" s="32">
        <v>3.6999999999999998E-2</v>
      </c>
      <c r="I12" s="32">
        <v>9.4E-2</v>
      </c>
      <c r="J12" s="32">
        <v>-7.2999999999999995E-2</v>
      </c>
      <c r="K12" s="234">
        <v>8.9999999999999993E-3</v>
      </c>
      <c r="L12" s="21">
        <v>-8.9999999999999993E-3</v>
      </c>
      <c r="M12" s="21">
        <v>0</v>
      </c>
      <c r="N12" s="21">
        <v>0</v>
      </c>
    </row>
    <row r="13" spans="1:14" s="24" customFormat="1" ht="19.5" customHeight="1">
      <c r="A13" s="22"/>
      <c r="B13" s="34" t="s">
        <v>64</v>
      </c>
      <c r="C13" s="245">
        <v>32.374000000000002</v>
      </c>
      <c r="D13" s="27">
        <v>32.957000000000001</v>
      </c>
      <c r="E13" s="39">
        <v>-1.7689716903844355E-2</v>
      </c>
      <c r="F13" s="246">
        <v>-1.0144123186267381E-2</v>
      </c>
      <c r="G13" s="27">
        <v>32.957000000000001</v>
      </c>
      <c r="H13" s="27">
        <v>33.317</v>
      </c>
      <c r="I13" s="27">
        <v>33.514000000000003</v>
      </c>
      <c r="J13" s="27">
        <v>33.531999999999996</v>
      </c>
      <c r="K13" s="250">
        <v>32.374000000000002</v>
      </c>
      <c r="L13" s="23">
        <v>-32.374000000000002</v>
      </c>
      <c r="M13" s="23">
        <v>0</v>
      </c>
      <c r="N13" s="23">
        <v>0</v>
      </c>
    </row>
    <row r="14" spans="1:14" s="14" customFormat="1" ht="19.5" customHeight="1">
      <c r="A14" s="12"/>
      <c r="B14" s="33" t="s">
        <v>65</v>
      </c>
      <c r="C14" s="243">
        <v>-6.7949999999999999</v>
      </c>
      <c r="D14" s="32">
        <v>-6.2569999999999997</v>
      </c>
      <c r="E14" s="36">
        <v>8.5983698257951158E-2</v>
      </c>
      <c r="F14" s="244">
        <v>9.4326949158486731E-2</v>
      </c>
      <c r="G14" s="32">
        <v>-6.2569999999999997</v>
      </c>
      <c r="H14" s="32">
        <v>-6.3289999999999997</v>
      </c>
      <c r="I14" s="32">
        <v>-6.6050000000000004</v>
      </c>
      <c r="J14" s="32">
        <v>-6.9180000000000001</v>
      </c>
      <c r="K14" s="234">
        <v>-6.7949999999999999</v>
      </c>
      <c r="L14" s="21">
        <v>6.7949999999999999</v>
      </c>
      <c r="M14" s="21">
        <v>0</v>
      </c>
      <c r="N14" s="21">
        <v>0</v>
      </c>
    </row>
    <row r="15" spans="1:14" s="14" customFormat="1" ht="19.5" customHeight="1">
      <c r="A15" s="12"/>
      <c r="B15" s="33" t="s">
        <v>66</v>
      </c>
      <c r="C15" s="243">
        <v>-5.1880000000000006</v>
      </c>
      <c r="D15" s="32">
        <v>-5.0110000000000001</v>
      </c>
      <c r="E15" s="36">
        <v>3.5322290959888258E-2</v>
      </c>
      <c r="F15" s="313">
        <v>4.3276327148524363E-2</v>
      </c>
      <c r="G15" s="32">
        <v>-5.0110000000000001</v>
      </c>
      <c r="H15" s="32">
        <v>-5.0990000000000002</v>
      </c>
      <c r="I15" s="32">
        <v>-5</v>
      </c>
      <c r="J15" s="32">
        <v>-4.9929999999999994</v>
      </c>
      <c r="K15" s="234">
        <v>-5.1880000000000006</v>
      </c>
      <c r="L15" s="21">
        <v>5.1880000000000006</v>
      </c>
      <c r="M15" s="21">
        <v>0</v>
      </c>
      <c r="N15" s="21">
        <v>0</v>
      </c>
    </row>
    <row r="16" spans="1:14" s="14" customFormat="1" ht="19.5" customHeight="1">
      <c r="A16" s="12"/>
      <c r="B16" s="33" t="s">
        <v>67</v>
      </c>
      <c r="C16" s="243">
        <v>0</v>
      </c>
      <c r="D16" s="32">
        <v>0</v>
      </c>
      <c r="E16" s="36" t="s">
        <v>24</v>
      </c>
      <c r="F16" s="244" t="s">
        <v>199</v>
      </c>
      <c r="G16" s="32">
        <v>0</v>
      </c>
      <c r="H16" s="32">
        <v>0</v>
      </c>
      <c r="I16" s="32">
        <v>0</v>
      </c>
      <c r="J16" s="32">
        <v>0</v>
      </c>
      <c r="K16" s="234">
        <v>0</v>
      </c>
      <c r="L16" s="21">
        <v>0</v>
      </c>
      <c r="M16" s="21">
        <v>0</v>
      </c>
      <c r="N16" s="21">
        <v>0</v>
      </c>
    </row>
    <row r="17" spans="1:14" s="14" customFormat="1" ht="19.5" customHeight="1">
      <c r="A17" s="12"/>
      <c r="B17" s="33" t="s">
        <v>68</v>
      </c>
      <c r="C17" s="243">
        <v>-1.167</v>
      </c>
      <c r="D17" s="32">
        <v>-1.2849999999999999</v>
      </c>
      <c r="E17" s="36">
        <v>-9.1828793774318962E-2</v>
      </c>
      <c r="F17" s="244">
        <v>-8.4851617002844909E-2</v>
      </c>
      <c r="G17" s="32">
        <v>-1.2849999999999999</v>
      </c>
      <c r="H17" s="32">
        <v>-1.39</v>
      </c>
      <c r="I17" s="32">
        <v>-0.95799999999999996</v>
      </c>
      <c r="J17" s="32">
        <v>-1.2749999999999999</v>
      </c>
      <c r="K17" s="234">
        <v>-1.167</v>
      </c>
      <c r="L17" s="21">
        <v>1.167</v>
      </c>
      <c r="M17" s="21">
        <v>0</v>
      </c>
      <c r="N17" s="21">
        <v>0</v>
      </c>
    </row>
    <row r="18" spans="1:14" s="24" customFormat="1" ht="19.5" customHeight="1">
      <c r="A18" s="22"/>
      <c r="B18" s="20" t="s">
        <v>69</v>
      </c>
      <c r="C18" s="245">
        <v>-13.15</v>
      </c>
      <c r="D18" s="27">
        <v>-12.553000000000001</v>
      </c>
      <c r="E18" s="39">
        <v>4.7558352585039376E-2</v>
      </c>
      <c r="F18" s="246">
        <v>5.5606394358179531E-2</v>
      </c>
      <c r="G18" s="27">
        <v>-12.553000000000001</v>
      </c>
      <c r="H18" s="27">
        <v>-12.818</v>
      </c>
      <c r="I18" s="27">
        <v>-12.563000000000001</v>
      </c>
      <c r="J18" s="27">
        <v>-13.186</v>
      </c>
      <c r="K18" s="250">
        <v>-13.15</v>
      </c>
      <c r="L18" s="23">
        <v>13.15</v>
      </c>
      <c r="M18" s="23">
        <v>0</v>
      </c>
      <c r="N18" s="23">
        <v>0</v>
      </c>
    </row>
    <row r="19" spans="1:14" s="24" customFormat="1" ht="19.5" customHeight="1">
      <c r="A19" s="22"/>
      <c r="B19" s="20" t="s">
        <v>70</v>
      </c>
      <c r="C19" s="245">
        <v>19.224</v>
      </c>
      <c r="D19" s="27">
        <v>20.404</v>
      </c>
      <c r="E19" s="39">
        <v>-5.7831797686728081E-2</v>
      </c>
      <c r="F19" s="246">
        <v>-5.0595321320677435E-2</v>
      </c>
      <c r="G19" s="27">
        <v>20.404</v>
      </c>
      <c r="H19" s="27">
        <v>20.498999999999999</v>
      </c>
      <c r="I19" s="27">
        <v>20.951000000000001</v>
      </c>
      <c r="J19" s="27">
        <v>20.346</v>
      </c>
      <c r="K19" s="250">
        <v>19.224</v>
      </c>
      <c r="L19" s="23">
        <v>-19.224</v>
      </c>
      <c r="M19" s="23">
        <v>0</v>
      </c>
      <c r="N19" s="23">
        <v>0</v>
      </c>
    </row>
    <row r="20" spans="1:14" s="14" customFormat="1" ht="19.5" customHeight="1">
      <c r="A20" s="12"/>
      <c r="B20" s="56" t="s">
        <v>71</v>
      </c>
      <c r="C20" s="243">
        <v>-4.1929999999999996</v>
      </c>
      <c r="D20" s="32">
        <v>1.5249999999999999</v>
      </c>
      <c r="E20" s="36" t="s">
        <v>24</v>
      </c>
      <c r="F20" s="244" t="s">
        <v>24</v>
      </c>
      <c r="G20" s="32">
        <v>1.5249999999999999</v>
      </c>
      <c r="H20" s="32">
        <v>-1.9019999999999999</v>
      </c>
      <c r="I20" s="32">
        <v>-6.5259999999999998</v>
      </c>
      <c r="J20" s="32">
        <v>-16.413</v>
      </c>
      <c r="K20" s="234">
        <v>-4.1929999999999996</v>
      </c>
      <c r="L20" s="21">
        <v>4.1929999999999996</v>
      </c>
      <c r="M20" s="21">
        <v>0</v>
      </c>
      <c r="N20" s="21">
        <v>0</v>
      </c>
    </row>
    <row r="21" spans="1:14" s="24" customFormat="1" ht="19.5" customHeight="1">
      <c r="A21" s="22"/>
      <c r="B21" s="20" t="s">
        <v>72</v>
      </c>
      <c r="C21" s="245">
        <v>15.031000000000001</v>
      </c>
      <c r="D21" s="27">
        <v>21.928999999999998</v>
      </c>
      <c r="E21" s="39">
        <v>-0.31456062747959312</v>
      </c>
      <c r="F21" s="246">
        <v>-0.30929638187359038</v>
      </c>
      <c r="G21" s="27">
        <v>21.928999999999998</v>
      </c>
      <c r="H21" s="27">
        <v>18.597000000000001</v>
      </c>
      <c r="I21" s="27">
        <v>14.425000000000001</v>
      </c>
      <c r="J21" s="27">
        <v>3.9329999999999998</v>
      </c>
      <c r="K21" s="250">
        <v>15.031000000000001</v>
      </c>
      <c r="L21" s="23">
        <v>-15.031000000000001</v>
      </c>
      <c r="M21" s="23">
        <v>0</v>
      </c>
      <c r="N21" s="23">
        <v>0</v>
      </c>
    </row>
    <row r="22" spans="1:14" s="14" customFormat="1" ht="19.5" customHeight="1">
      <c r="A22" s="12"/>
      <c r="B22" s="33" t="s">
        <v>180</v>
      </c>
      <c r="C22" s="243">
        <v>-1.4870000000000001</v>
      </c>
      <c r="D22" s="32">
        <v>-1.577</v>
      </c>
      <c r="E22" s="36">
        <v>-5.7070386810399443E-2</v>
      </c>
      <c r="F22" s="244">
        <v>-4.982617277934466E-2</v>
      </c>
      <c r="G22" s="32">
        <v>-1.577</v>
      </c>
      <c r="H22" s="32">
        <v>-0.98099999999999998</v>
      </c>
      <c r="I22" s="32">
        <v>-1.383</v>
      </c>
      <c r="J22" s="32">
        <v>-1.5129999999999999</v>
      </c>
      <c r="K22" s="234">
        <v>-1.4870000000000001</v>
      </c>
      <c r="L22" s="21">
        <v>1.4870000000000001</v>
      </c>
      <c r="M22" s="21">
        <v>0</v>
      </c>
      <c r="N22" s="21">
        <v>0</v>
      </c>
    </row>
    <row r="23" spans="1:14" s="14" customFormat="1" ht="19.5" customHeight="1">
      <c r="A23" s="12"/>
      <c r="B23" s="35" t="s">
        <v>181</v>
      </c>
      <c r="C23" s="243">
        <v>-1.43</v>
      </c>
      <c r="D23" s="32">
        <v>-1.532</v>
      </c>
      <c r="E23" s="36">
        <v>-6.6579634464752013E-2</v>
      </c>
      <c r="F23" s="244">
        <v>-5.9408476815170419E-2</v>
      </c>
      <c r="G23" s="32">
        <v>-1.532</v>
      </c>
      <c r="H23" s="32">
        <v>-0.93700000000000006</v>
      </c>
      <c r="I23" s="32">
        <v>-1.3380000000000001</v>
      </c>
      <c r="J23" s="32">
        <v>-1.387</v>
      </c>
      <c r="K23" s="234">
        <v>-1.43</v>
      </c>
      <c r="L23" s="21">
        <v>1.43</v>
      </c>
      <c r="M23" s="21">
        <v>0</v>
      </c>
      <c r="N23" s="21">
        <v>0</v>
      </c>
    </row>
    <row r="24" spans="1:14" s="14" customFormat="1" ht="19.5" customHeight="1">
      <c r="A24" s="12"/>
      <c r="B24" s="33" t="s">
        <v>74</v>
      </c>
      <c r="C24" s="243">
        <v>0</v>
      </c>
      <c r="D24" s="32">
        <v>0</v>
      </c>
      <c r="E24" s="36" t="s">
        <v>24</v>
      </c>
      <c r="F24" s="244" t="s">
        <v>199</v>
      </c>
      <c r="G24" s="32">
        <v>0</v>
      </c>
      <c r="H24" s="32">
        <v>0</v>
      </c>
      <c r="I24" s="32">
        <v>0</v>
      </c>
      <c r="J24" s="32">
        <v>0</v>
      </c>
      <c r="K24" s="234">
        <v>0</v>
      </c>
      <c r="L24" s="21">
        <v>0</v>
      </c>
      <c r="M24" s="21">
        <v>0</v>
      </c>
      <c r="N24" s="21">
        <v>0</v>
      </c>
    </row>
    <row r="25" spans="1:14" s="24" customFormat="1" ht="19.5" customHeight="1">
      <c r="A25" s="12"/>
      <c r="B25" s="33" t="s">
        <v>75</v>
      </c>
      <c r="C25" s="243">
        <v>0</v>
      </c>
      <c r="D25" s="32">
        <v>0</v>
      </c>
      <c r="E25" s="36" t="s">
        <v>24</v>
      </c>
      <c r="F25" s="244" t="s">
        <v>199</v>
      </c>
      <c r="G25" s="32">
        <v>0</v>
      </c>
      <c r="H25" s="32">
        <v>0</v>
      </c>
      <c r="I25" s="32">
        <v>0.54300000000000004</v>
      </c>
      <c r="J25" s="32">
        <v>0.17399999999999999</v>
      </c>
      <c r="K25" s="234">
        <v>0</v>
      </c>
      <c r="L25" s="21">
        <v>0</v>
      </c>
      <c r="M25" s="21">
        <v>0</v>
      </c>
      <c r="N25" s="21">
        <v>0</v>
      </c>
    </row>
    <row r="26" spans="1:14" s="26" customFormat="1" ht="19.5" customHeight="1">
      <c r="A26" s="25"/>
      <c r="B26" s="20" t="s">
        <v>76</v>
      </c>
      <c r="C26" s="245">
        <v>13.544</v>
      </c>
      <c r="D26" s="27">
        <v>20.352</v>
      </c>
      <c r="E26" s="39">
        <v>-0.3345125786163522</v>
      </c>
      <c r="F26" s="246">
        <v>-0.32940175332319876</v>
      </c>
      <c r="G26" s="27">
        <v>20.352</v>
      </c>
      <c r="H26" s="27">
        <v>17.616</v>
      </c>
      <c r="I26" s="27">
        <v>13.585000000000001</v>
      </c>
      <c r="J26" s="27">
        <v>2.5939999999999999</v>
      </c>
      <c r="K26" s="250">
        <v>13.544</v>
      </c>
      <c r="L26" s="23">
        <v>-13.544</v>
      </c>
      <c r="M26" s="23">
        <v>0</v>
      </c>
      <c r="N26" s="23">
        <v>0</v>
      </c>
    </row>
    <row r="27" spans="1:14" ht="19.5" customHeight="1">
      <c r="A27" s="25"/>
      <c r="B27" s="20" t="s">
        <v>170</v>
      </c>
      <c r="C27" s="247">
        <v>12.316000000000001</v>
      </c>
      <c r="D27" s="248">
        <v>18.048999999999999</v>
      </c>
      <c r="E27" s="314">
        <v>-0.31763532605684519</v>
      </c>
      <c r="F27" s="249">
        <v>-0.31239507997454652</v>
      </c>
      <c r="G27" s="27">
        <v>18.048999999999999</v>
      </c>
      <c r="H27" s="27">
        <v>15.6</v>
      </c>
      <c r="I27" s="27">
        <v>13.131</v>
      </c>
      <c r="J27" s="27">
        <v>4.633</v>
      </c>
      <c r="K27" s="251">
        <v>12.316000000000001</v>
      </c>
      <c r="L27" s="23">
        <v>-12.316000000000001</v>
      </c>
      <c r="M27" s="23">
        <v>0</v>
      </c>
      <c r="N27" s="23">
        <v>0</v>
      </c>
    </row>
    <row r="28" spans="1:14" ht="6.75" customHeight="1">
      <c r="A28" s="22"/>
      <c r="B28" s="20"/>
      <c r="C28" s="27"/>
      <c r="D28" s="27"/>
      <c r="E28" s="39"/>
      <c r="F28" s="28"/>
      <c r="G28" s="27"/>
      <c r="H28" s="27"/>
      <c r="I28" s="27"/>
      <c r="J28" s="27"/>
      <c r="K28" s="32"/>
      <c r="L28" s="21"/>
      <c r="M28" s="21"/>
      <c r="N28" s="21"/>
    </row>
    <row r="29" spans="1:14" ht="19.5" customHeight="1">
      <c r="A29" s="7"/>
      <c r="B29" s="57"/>
      <c r="C29" s="58"/>
      <c r="D29" s="58"/>
      <c r="E29" s="28"/>
      <c r="G29" s="58"/>
      <c r="H29" s="58"/>
      <c r="I29" s="58"/>
      <c r="J29" s="58"/>
      <c r="K29" s="27"/>
      <c r="L29" s="23"/>
      <c r="M29" s="23"/>
      <c r="N29" s="23"/>
    </row>
    <row r="30" spans="1:14" ht="19.5" customHeight="1">
      <c r="A30" s="305" t="s">
        <v>90</v>
      </c>
      <c r="B30" s="309"/>
      <c r="C30" s="58"/>
      <c r="D30" s="58"/>
      <c r="E30" s="28"/>
      <c r="F30" s="76"/>
      <c r="G30" s="58"/>
      <c r="H30" s="58"/>
      <c r="I30" s="58"/>
      <c r="J30" s="58"/>
      <c r="K30" s="32"/>
      <c r="L30" s="21"/>
      <c r="M30" s="21"/>
      <c r="N30" s="21"/>
    </row>
    <row r="31" spans="1:14" ht="19.5" customHeight="1">
      <c r="A31" s="42"/>
      <c r="B31" s="20" t="s">
        <v>84</v>
      </c>
      <c r="C31" s="77">
        <v>0.40619015259158581</v>
      </c>
      <c r="D31" s="77">
        <v>0.38089025093303397</v>
      </c>
      <c r="E31" s="78">
        <v>2.5299901658551835</v>
      </c>
      <c r="F31" s="79"/>
      <c r="G31" s="77">
        <v>0.38089025093303397</v>
      </c>
      <c r="H31" s="77">
        <v>0.38472851697331689</v>
      </c>
      <c r="I31" s="77">
        <v>0.37485826818642953</v>
      </c>
      <c r="J31" s="77">
        <v>0.39323631158296557</v>
      </c>
      <c r="K31" s="77">
        <v>0.40619015259158581</v>
      </c>
      <c r="L31" s="376">
        <v>0.40619015259158581</v>
      </c>
      <c r="M31" s="376" t="e">
        <v>#DIV/0!</v>
      </c>
      <c r="N31" s="376" t="e">
        <v>#DIV/0!</v>
      </c>
    </row>
    <row r="32" spans="1:14" ht="19.5" customHeight="1">
      <c r="A32" s="42"/>
      <c r="B32" s="20" t="s">
        <v>85</v>
      </c>
      <c r="C32" s="49">
        <v>99.597500679937639</v>
      </c>
      <c r="D32" s="49">
        <v>-39.03765149488607</v>
      </c>
      <c r="E32" s="59">
        <v>138.6351521748237</v>
      </c>
      <c r="F32" s="80"/>
      <c r="G32" s="49">
        <v>-39.03765149488607</v>
      </c>
      <c r="H32" s="49">
        <v>47.334524369845148</v>
      </c>
      <c r="I32" s="49">
        <v>156.51461193771675</v>
      </c>
      <c r="J32" s="49">
        <v>387.36171342596685</v>
      </c>
      <c r="K32" s="49">
        <v>99.597500679937639</v>
      </c>
      <c r="L32" s="50">
        <v>-201.39168232659506</v>
      </c>
      <c r="M32" s="50">
        <v>0</v>
      </c>
      <c r="N32" s="50">
        <v>0</v>
      </c>
    </row>
    <row r="33" spans="1:16" ht="19.5" customHeight="1">
      <c r="A33" s="305" t="s">
        <v>91</v>
      </c>
      <c r="B33" s="309"/>
      <c r="C33" s="51"/>
      <c r="D33" s="51"/>
      <c r="E33" s="51"/>
      <c r="F33" s="81"/>
      <c r="G33" s="52"/>
      <c r="H33" s="52"/>
      <c r="I33" s="52"/>
      <c r="J33" s="52"/>
      <c r="K33" s="32"/>
      <c r="L33" s="21"/>
      <c r="M33" s="21"/>
      <c r="N33" s="21"/>
    </row>
    <row r="34" spans="1:16" ht="19.5" customHeight="1">
      <c r="A34" s="53"/>
      <c r="B34" s="20" t="s">
        <v>253</v>
      </c>
      <c r="C34" s="27">
        <v>1665.61</v>
      </c>
      <c r="D34" s="27">
        <v>1566.258</v>
      </c>
      <c r="E34" s="39">
        <v>6.3432716704399761E-2</v>
      </c>
      <c r="F34" s="81"/>
      <c r="G34" s="27">
        <v>1566.258</v>
      </c>
      <c r="H34" s="27">
        <v>1648.309</v>
      </c>
      <c r="I34" s="27">
        <v>1687.354</v>
      </c>
      <c r="J34" s="27">
        <v>1702.346</v>
      </c>
      <c r="K34" s="27">
        <v>1665.61</v>
      </c>
      <c r="L34" s="23">
        <v>0</v>
      </c>
      <c r="M34" s="23">
        <v>0</v>
      </c>
      <c r="N34" s="23">
        <v>0</v>
      </c>
    </row>
    <row r="35" spans="1:16" ht="19.5" customHeight="1">
      <c r="A35" s="53"/>
      <c r="B35" s="34" t="s">
        <v>254</v>
      </c>
      <c r="C35" s="27">
        <v>1428.9480000000001</v>
      </c>
      <c r="D35" s="27">
        <v>1280.9849999999999</v>
      </c>
      <c r="E35" s="39">
        <v>0.11550720734434838</v>
      </c>
      <c r="F35" s="81"/>
      <c r="G35" s="27">
        <v>1280.9849999999999</v>
      </c>
      <c r="H35" s="27">
        <v>1368.818</v>
      </c>
      <c r="I35" s="27">
        <v>1457.66</v>
      </c>
      <c r="J35" s="27">
        <v>1442.8879999999999</v>
      </c>
      <c r="K35" s="27">
        <v>1428.9480000000001</v>
      </c>
      <c r="L35" s="23">
        <v>0</v>
      </c>
      <c r="M35" s="23">
        <v>0</v>
      </c>
      <c r="N35" s="23">
        <v>0</v>
      </c>
    </row>
    <row r="36" spans="1:16" ht="19.5" customHeight="1">
      <c r="A36" s="42"/>
      <c r="B36" s="20" t="s">
        <v>158</v>
      </c>
      <c r="C36" s="27">
        <v>2499.4470000000001</v>
      </c>
      <c r="D36" s="27">
        <v>2689.4209999999998</v>
      </c>
      <c r="E36" s="39">
        <v>-7.0637508965684326E-2</v>
      </c>
      <c r="F36" s="82"/>
      <c r="G36" s="27">
        <v>2689.4209999999998</v>
      </c>
      <c r="H36" s="27">
        <v>2743.3679999999999</v>
      </c>
      <c r="I36" s="27">
        <v>2771.8</v>
      </c>
      <c r="J36" s="27">
        <v>2546.5059999999999</v>
      </c>
      <c r="K36" s="27">
        <v>2499.4470000000001</v>
      </c>
      <c r="L36" s="23">
        <v>0</v>
      </c>
      <c r="M36" s="23">
        <v>0</v>
      </c>
      <c r="N36" s="23">
        <v>0</v>
      </c>
    </row>
    <row r="37" spans="1:16" ht="19.5" customHeight="1">
      <c r="A37" s="305" t="s">
        <v>7</v>
      </c>
      <c r="B37" s="309"/>
      <c r="C37" s="27"/>
      <c r="D37" s="27"/>
      <c r="E37" s="60"/>
      <c r="F37" s="81"/>
      <c r="G37" s="27"/>
      <c r="H37" s="27"/>
      <c r="I37" s="27"/>
      <c r="J37" s="27"/>
      <c r="K37" s="27"/>
      <c r="L37" s="23"/>
      <c r="M37" s="23"/>
      <c r="N37" s="23"/>
    </row>
    <row r="38" spans="1:16" ht="19.5" customHeight="1">
      <c r="A38" s="7"/>
      <c r="B38" s="34" t="s">
        <v>88</v>
      </c>
      <c r="C38" s="27">
        <v>1126.0999999999999</v>
      </c>
      <c r="D38" s="27">
        <v>1075.3</v>
      </c>
      <c r="E38" s="39">
        <v>4.7242629963730964E-2</v>
      </c>
      <c r="F38" s="79"/>
      <c r="G38" s="27">
        <v>1075.3</v>
      </c>
      <c r="H38" s="27">
        <v>1103.2</v>
      </c>
      <c r="I38" s="27">
        <v>1117.2</v>
      </c>
      <c r="J38" s="27">
        <v>1124.0999999999999</v>
      </c>
      <c r="K38" s="27">
        <v>1126.0999999999999</v>
      </c>
      <c r="L38" s="23">
        <v>0</v>
      </c>
      <c r="M38" s="23">
        <v>0</v>
      </c>
      <c r="N38" s="23">
        <v>0</v>
      </c>
    </row>
    <row r="39" spans="1:16" ht="19.5" customHeight="1" outlineLevel="1">
      <c r="A39" s="7"/>
      <c r="B39" s="34" t="s">
        <v>247</v>
      </c>
      <c r="C39" s="77">
        <v>0.14162319783795055</v>
      </c>
      <c r="D39" s="77">
        <v>0.2062448273303191</v>
      </c>
      <c r="E39" s="373">
        <v>-6.4621629492368546</v>
      </c>
      <c r="F39" s="341"/>
      <c r="G39" s="77">
        <v>0.2062448273303191</v>
      </c>
      <c r="H39" s="77">
        <v>0.17951829321239784</v>
      </c>
      <c r="I39" s="77">
        <v>0.14823729288322238</v>
      </c>
      <c r="J39" s="77">
        <v>5.1185941957116884E-2</v>
      </c>
      <c r="K39" s="77">
        <v>0.14162319783795055</v>
      </c>
      <c r="L39" s="376">
        <v>0</v>
      </c>
      <c r="M39" s="376">
        <v>0</v>
      </c>
      <c r="N39" s="376">
        <v>0</v>
      </c>
      <c r="O39" s="340"/>
      <c r="P39" s="340"/>
    </row>
    <row r="40" spans="1:16">
      <c r="B40" s="556" t="s">
        <v>313</v>
      </c>
      <c r="C40" s="556"/>
      <c r="D40" s="556"/>
      <c r="E40" s="556"/>
      <c r="F40" s="556"/>
      <c r="G40" s="556"/>
      <c r="H40" s="556"/>
      <c r="I40" s="556"/>
      <c r="J40" s="556"/>
      <c r="K40" s="556"/>
      <c r="L40" s="556"/>
      <c r="M40" s="556"/>
    </row>
    <row r="41" spans="1:16">
      <c r="C41" s="27"/>
      <c r="D41" s="27"/>
      <c r="H41" s="27"/>
      <c r="I41" s="27"/>
      <c r="J41" s="27"/>
      <c r="K41" s="27"/>
      <c r="L41" s="23"/>
      <c r="M41" s="23"/>
      <c r="N41" s="23"/>
    </row>
    <row r="42" spans="1:16">
      <c r="C42" s="27"/>
      <c r="D42" s="27"/>
      <c r="H42" s="27"/>
      <c r="I42" s="27"/>
      <c r="J42" s="27"/>
      <c r="K42" s="27"/>
      <c r="L42" s="23"/>
      <c r="M42" s="23"/>
      <c r="N42" s="23"/>
    </row>
    <row r="43" spans="1:16">
      <c r="C43" s="27"/>
      <c r="D43" s="27"/>
      <c r="H43" s="27"/>
      <c r="I43" s="27"/>
      <c r="J43" s="27"/>
      <c r="K43" s="27"/>
      <c r="L43" s="23"/>
      <c r="M43" s="23"/>
      <c r="N43" s="23"/>
    </row>
    <row r="45" spans="1:16">
      <c r="C45" s="27"/>
      <c r="D45" s="27"/>
      <c r="H45" s="27"/>
      <c r="I45" s="27"/>
      <c r="J45" s="27"/>
      <c r="K45" s="27"/>
      <c r="L45" s="23"/>
      <c r="M45" s="23"/>
      <c r="N45" s="23"/>
    </row>
  </sheetData>
  <mergeCells count="2">
    <mergeCell ref="A2:N2"/>
    <mergeCell ref="B40:M40"/>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O46"/>
  <sheetViews>
    <sheetView showGridLines="0" zoomScale="70" zoomScaleNormal="70" workbookViewId="0"/>
  </sheetViews>
  <sheetFormatPr defaultRowHeight="12.75" customHeight="1" outlineLevelRow="1" outlineLevelCol="1"/>
  <cols>
    <col min="1" max="1" width="1" style="9" customWidth="1"/>
    <col min="2" max="2" width="49.7109375" style="9" customWidth="1"/>
    <col min="3" max="4" width="12" style="9" customWidth="1"/>
    <col min="5" max="5" width="12" style="54" customWidth="1"/>
    <col min="6" max="10" width="11.42578125" style="9" customWidth="1"/>
    <col min="11" max="13" width="11.42578125" style="436" hidden="1" customWidth="1" outlineLevel="1"/>
    <col min="14" max="14" width="3" style="9" hidden="1" customWidth="1" outlineLevel="1"/>
    <col min="15" max="15" width="9.140625" style="9" collapsed="1"/>
    <col min="16" max="16384" width="9.140625" style="9"/>
  </cols>
  <sheetData>
    <row r="1" spans="1:14" ht="15" customHeight="1">
      <c r="A1" s="7"/>
      <c r="B1" s="8"/>
      <c r="C1" s="7"/>
      <c r="D1" s="7"/>
      <c r="E1" s="28"/>
      <c r="F1" s="7"/>
      <c r="G1" s="7"/>
      <c r="H1" s="7"/>
      <c r="I1" s="7"/>
      <c r="J1" s="7"/>
      <c r="K1" s="381"/>
      <c r="L1" s="381"/>
      <c r="M1" s="381"/>
      <c r="N1" s="7"/>
    </row>
    <row r="2" spans="1:14" ht="30.75" customHeight="1">
      <c r="A2" s="549" t="s">
        <v>52</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381"/>
      <c r="L3" s="381"/>
      <c r="M3" s="381"/>
      <c r="N3" s="7"/>
    </row>
    <row r="4" spans="1:14" ht="12.75" customHeight="1">
      <c r="A4" s="7"/>
      <c r="B4" s="222" t="s">
        <v>8</v>
      </c>
      <c r="C4" s="7"/>
      <c r="D4" s="7"/>
      <c r="E4" s="28"/>
      <c r="F4" s="7"/>
      <c r="G4" s="7"/>
      <c r="H4" s="7"/>
      <c r="I4" s="7"/>
      <c r="J4" s="7"/>
      <c r="K4" s="381"/>
      <c r="L4" s="381"/>
      <c r="M4" s="381"/>
      <c r="N4" s="7"/>
    </row>
    <row r="5" spans="1:14" s="14" customFormat="1" ht="15" customHeight="1">
      <c r="A5" s="12"/>
      <c r="B5" s="12"/>
      <c r="C5" s="238" t="s">
        <v>252</v>
      </c>
      <c r="D5" s="239"/>
      <c r="E5" s="240" t="s">
        <v>3</v>
      </c>
      <c r="F5" s="13" t="s">
        <v>44</v>
      </c>
      <c r="G5" s="13" t="s">
        <v>56</v>
      </c>
      <c r="H5" s="13" t="s">
        <v>57</v>
      </c>
      <c r="I5" s="13" t="s">
        <v>58</v>
      </c>
      <c r="J5" s="231" t="s">
        <v>44</v>
      </c>
      <c r="K5" s="40" t="s">
        <v>56</v>
      </c>
      <c r="L5" s="40" t="s">
        <v>57</v>
      </c>
      <c r="M5" s="40" t="s">
        <v>58</v>
      </c>
      <c r="N5" s="13"/>
    </row>
    <row r="6" spans="1:14" s="14" customFormat="1" ht="15" customHeight="1">
      <c r="A6" s="12"/>
      <c r="B6" s="15" t="s">
        <v>5</v>
      </c>
      <c r="C6" s="241">
        <v>2017</v>
      </c>
      <c r="D6" s="29">
        <v>2016</v>
      </c>
      <c r="E6" s="242" t="s">
        <v>6</v>
      </c>
      <c r="F6" s="13">
        <v>2016</v>
      </c>
      <c r="G6" s="13">
        <v>2016</v>
      </c>
      <c r="H6" s="13">
        <v>2016</v>
      </c>
      <c r="I6" s="13">
        <v>2016</v>
      </c>
      <c r="J6" s="232">
        <v>2017</v>
      </c>
      <c r="K6" s="40">
        <v>2017</v>
      </c>
      <c r="L6" s="40">
        <v>2017</v>
      </c>
      <c r="M6" s="40">
        <v>2017</v>
      </c>
      <c r="N6" s="13"/>
    </row>
    <row r="7" spans="1:14" s="14" customFormat="1" ht="6" customHeight="1">
      <c r="A7" s="319"/>
      <c r="B7" s="320"/>
      <c r="C7" s="321"/>
      <c r="D7" s="322"/>
      <c r="E7" s="323"/>
      <c r="F7" s="324"/>
      <c r="G7" s="324"/>
      <c r="H7" s="324"/>
      <c r="I7" s="324"/>
      <c r="J7" s="325"/>
      <c r="K7" s="375"/>
      <c r="L7" s="375"/>
      <c r="M7" s="375"/>
      <c r="N7" s="324"/>
    </row>
    <row r="8" spans="1:14" s="14" customFormat="1" ht="19.5" customHeight="1">
      <c r="A8" s="12"/>
      <c r="B8" s="33" t="s">
        <v>59</v>
      </c>
      <c r="C8" s="243">
        <v>-19.933</v>
      </c>
      <c r="D8" s="32">
        <v>-25.094999999999999</v>
      </c>
      <c r="E8" s="244">
        <v>-0.20569834628412031</v>
      </c>
      <c r="F8" s="32">
        <v>-25.094999999999999</v>
      </c>
      <c r="G8" s="32">
        <v>-41.384999999999998</v>
      </c>
      <c r="H8" s="32">
        <v>-47.972999999999999</v>
      </c>
      <c r="I8" s="32">
        <v>-59.87</v>
      </c>
      <c r="J8" s="234">
        <v>-19.933</v>
      </c>
      <c r="K8" s="21">
        <v>19.933</v>
      </c>
      <c r="L8" s="21">
        <v>0</v>
      </c>
      <c r="M8" s="21">
        <v>0</v>
      </c>
      <c r="N8" s="21">
        <v>112.917</v>
      </c>
    </row>
    <row r="9" spans="1:14" s="14" customFormat="1" ht="19.5" customHeight="1">
      <c r="A9" s="12"/>
      <c r="B9" s="33" t="s">
        <v>60</v>
      </c>
      <c r="C9" s="243">
        <v>0</v>
      </c>
      <c r="D9" s="32">
        <v>0</v>
      </c>
      <c r="E9" s="244" t="s">
        <v>24</v>
      </c>
      <c r="F9" s="32">
        <v>0</v>
      </c>
      <c r="G9" s="32">
        <v>0</v>
      </c>
      <c r="H9" s="32">
        <v>0</v>
      </c>
      <c r="I9" s="32">
        <v>0</v>
      </c>
      <c r="J9" s="234">
        <v>0</v>
      </c>
      <c r="K9" s="21">
        <v>0</v>
      </c>
      <c r="L9" s="21">
        <v>0</v>
      </c>
      <c r="M9" s="21">
        <v>0</v>
      </c>
      <c r="N9" s="21">
        <v>0</v>
      </c>
    </row>
    <row r="10" spans="1:14" s="14" customFormat="1" ht="19.5" customHeight="1">
      <c r="A10" s="12"/>
      <c r="B10" s="33" t="s">
        <v>61</v>
      </c>
      <c r="C10" s="243">
        <v>-16.216000000000001</v>
      </c>
      <c r="D10" s="32">
        <v>-0.82899999999999996</v>
      </c>
      <c r="E10" s="244" t="s">
        <v>24</v>
      </c>
      <c r="F10" s="32">
        <v>-0.82899999999999996</v>
      </c>
      <c r="G10" s="32">
        <v>-11.189</v>
      </c>
      <c r="H10" s="32">
        <v>-14.728999999999999</v>
      </c>
      <c r="I10" s="32">
        <v>-38.637999999999998</v>
      </c>
      <c r="J10" s="234">
        <v>-16.216000000000001</v>
      </c>
      <c r="K10" s="21">
        <v>16.216000000000001</v>
      </c>
      <c r="L10" s="21">
        <v>0</v>
      </c>
      <c r="M10" s="21">
        <v>0</v>
      </c>
      <c r="N10" s="21">
        <v>26.763000000000002</v>
      </c>
    </row>
    <row r="11" spans="1:14" s="14" customFormat="1" ht="19.5" customHeight="1">
      <c r="A11" s="12"/>
      <c r="B11" s="33" t="s">
        <v>62</v>
      </c>
      <c r="C11" s="243">
        <v>4.4989999999999997</v>
      </c>
      <c r="D11" s="32">
        <v>19.477</v>
      </c>
      <c r="E11" s="244">
        <v>-0.76900960106792626</v>
      </c>
      <c r="F11" s="32">
        <v>19.477</v>
      </c>
      <c r="G11" s="32">
        <v>0.70899999999999996</v>
      </c>
      <c r="H11" s="32">
        <v>1.4510000000000001</v>
      </c>
      <c r="I11" s="32">
        <v>-26.178000000000001</v>
      </c>
      <c r="J11" s="234">
        <v>4.4989999999999997</v>
      </c>
      <c r="K11" s="21">
        <v>-4.4989999999999997</v>
      </c>
      <c r="L11" s="21">
        <v>0</v>
      </c>
      <c r="M11" s="21">
        <v>0</v>
      </c>
      <c r="N11" s="21">
        <v>-21.664999999999999</v>
      </c>
    </row>
    <row r="12" spans="1:14" s="14" customFormat="1" ht="19.5" customHeight="1">
      <c r="A12" s="12"/>
      <c r="B12" s="33" t="s">
        <v>63</v>
      </c>
      <c r="C12" s="243">
        <v>-11.458</v>
      </c>
      <c r="D12" s="32">
        <v>-4.7930000000000001</v>
      </c>
      <c r="E12" s="244">
        <v>1.3905695806384308</v>
      </c>
      <c r="F12" s="32">
        <v>-4.7930000000000001</v>
      </c>
      <c r="G12" s="32">
        <v>-14.404</v>
      </c>
      <c r="H12" s="32">
        <v>-6.9989999999999997</v>
      </c>
      <c r="I12" s="32">
        <v>-6.6950000000000003</v>
      </c>
      <c r="J12" s="234">
        <v>-11.458</v>
      </c>
      <c r="K12" s="21">
        <v>11.458</v>
      </c>
      <c r="L12" s="21">
        <v>0</v>
      </c>
      <c r="M12" s="21">
        <v>0</v>
      </c>
      <c r="N12" s="21">
        <v>26.183</v>
      </c>
    </row>
    <row r="13" spans="1:14" s="24" customFormat="1" ht="19.5" customHeight="1">
      <c r="A13" s="22"/>
      <c r="B13" s="34" t="s">
        <v>64</v>
      </c>
      <c r="C13" s="245">
        <v>-43.107999999999997</v>
      </c>
      <c r="D13" s="27">
        <v>-11.24</v>
      </c>
      <c r="E13" s="246" t="s">
        <v>24</v>
      </c>
      <c r="F13" s="27">
        <v>-11.24</v>
      </c>
      <c r="G13" s="27">
        <v>-66.269000000000005</v>
      </c>
      <c r="H13" s="27">
        <v>-68.25</v>
      </c>
      <c r="I13" s="27">
        <v>-131.381</v>
      </c>
      <c r="J13" s="250">
        <v>-43.107999999999997</v>
      </c>
      <c r="K13" s="23">
        <v>43.107999999999997</v>
      </c>
      <c r="L13" s="23">
        <v>0</v>
      </c>
      <c r="M13" s="23">
        <v>0</v>
      </c>
      <c r="N13" s="23">
        <v>144.19800000000001</v>
      </c>
    </row>
    <row r="14" spans="1:14" s="14" customFormat="1" ht="19.5" customHeight="1">
      <c r="A14" s="12"/>
      <c r="B14" s="33" t="s">
        <v>65</v>
      </c>
      <c r="C14" s="243">
        <v>-10.896000000000001</v>
      </c>
      <c r="D14" s="32">
        <v>-14.776</v>
      </c>
      <c r="E14" s="244">
        <v>-0.26258798050893339</v>
      </c>
      <c r="F14" s="32">
        <v>-14.776</v>
      </c>
      <c r="G14" s="32">
        <v>-11.106999999999999</v>
      </c>
      <c r="H14" s="32">
        <v>-10.962</v>
      </c>
      <c r="I14" s="32">
        <v>-10.288</v>
      </c>
      <c r="J14" s="234">
        <v>-10.896000000000001</v>
      </c>
      <c r="K14" s="21">
        <v>10.896000000000001</v>
      </c>
      <c r="L14" s="21">
        <v>0</v>
      </c>
      <c r="M14" s="21">
        <v>0</v>
      </c>
      <c r="N14" s="21">
        <v>36.844999999999999</v>
      </c>
    </row>
    <row r="15" spans="1:14" s="14" customFormat="1" ht="19.5" customHeight="1">
      <c r="A15" s="12"/>
      <c r="B15" s="33" t="s">
        <v>66</v>
      </c>
      <c r="C15" s="243">
        <v>-46.823</v>
      </c>
      <c r="D15" s="32">
        <v>-44.905999999999999</v>
      </c>
      <c r="E15" s="244">
        <v>4.2689172939028186E-2</v>
      </c>
      <c r="F15" s="32">
        <v>-44.905999999999999</v>
      </c>
      <c r="G15" s="32">
        <v>-52.45</v>
      </c>
      <c r="H15" s="32">
        <v>-51.808999999999997</v>
      </c>
      <c r="I15" s="32">
        <v>-72.432000000000002</v>
      </c>
      <c r="J15" s="234">
        <v>-46.823</v>
      </c>
      <c r="K15" s="21">
        <v>46.823</v>
      </c>
      <c r="L15" s="21">
        <v>0</v>
      </c>
      <c r="M15" s="21">
        <v>0</v>
      </c>
      <c r="N15" s="21">
        <v>149.16499999999999</v>
      </c>
    </row>
    <row r="16" spans="1:14" s="14" customFormat="1" ht="19.5" customHeight="1">
      <c r="A16" s="12"/>
      <c r="B16" s="33" t="s">
        <v>67</v>
      </c>
      <c r="C16" s="243">
        <v>14.817</v>
      </c>
      <c r="D16" s="32">
        <v>17.268000000000001</v>
      </c>
      <c r="E16" s="244">
        <v>-0.14193884642112575</v>
      </c>
      <c r="F16" s="32">
        <v>17.268000000000001</v>
      </c>
      <c r="G16" s="32">
        <v>43.140999999999998</v>
      </c>
      <c r="H16" s="32">
        <v>26.754999999999999</v>
      </c>
      <c r="I16" s="32">
        <v>31.846</v>
      </c>
      <c r="J16" s="234">
        <v>14.817</v>
      </c>
      <c r="K16" s="21">
        <v>-14.817</v>
      </c>
      <c r="L16" s="21">
        <v>0</v>
      </c>
      <c r="M16" s="21">
        <v>0</v>
      </c>
      <c r="N16" s="21">
        <v>-87.164000000000001</v>
      </c>
    </row>
    <row r="17" spans="1:14" s="14" customFormat="1" ht="19.5" customHeight="1">
      <c r="A17" s="12"/>
      <c r="B17" s="33" t="s">
        <v>68</v>
      </c>
      <c r="C17" s="243">
        <v>-4.0000000000000001E-3</v>
      </c>
      <c r="D17" s="32">
        <v>-5.0000000000000001E-3</v>
      </c>
      <c r="E17" s="244">
        <v>-0.19999999999999996</v>
      </c>
      <c r="F17" s="32">
        <v>-5.0000000000000001E-3</v>
      </c>
      <c r="G17" s="32">
        <v>-4.0000000000000001E-3</v>
      </c>
      <c r="H17" s="32">
        <v>-4.0000000000000001E-3</v>
      </c>
      <c r="I17" s="32">
        <v>-1.2E-2</v>
      </c>
      <c r="J17" s="234">
        <v>-4.0000000000000001E-3</v>
      </c>
      <c r="K17" s="21">
        <v>4.0000000000000001E-3</v>
      </c>
      <c r="L17" s="21">
        <v>0</v>
      </c>
      <c r="M17" s="21">
        <v>0</v>
      </c>
      <c r="N17" s="21">
        <v>1.2999999999999999E-2</v>
      </c>
    </row>
    <row r="18" spans="1:14" s="24" customFormat="1" ht="19.5" customHeight="1">
      <c r="A18" s="22"/>
      <c r="B18" s="20" t="s">
        <v>69</v>
      </c>
      <c r="C18" s="245">
        <v>-42.905999999999999</v>
      </c>
      <c r="D18" s="27">
        <v>-42.418999999999997</v>
      </c>
      <c r="E18" s="246">
        <v>1.1480704401329644E-2</v>
      </c>
      <c r="F18" s="27">
        <v>-42.418999999999997</v>
      </c>
      <c r="G18" s="27">
        <v>-20.420000000000002</v>
      </c>
      <c r="H18" s="27">
        <v>-36.020000000000003</v>
      </c>
      <c r="I18" s="27">
        <v>-50.886000000000003</v>
      </c>
      <c r="J18" s="250">
        <v>-42.905999999999999</v>
      </c>
      <c r="K18" s="23">
        <v>42.905999999999999</v>
      </c>
      <c r="L18" s="23">
        <v>0</v>
      </c>
      <c r="M18" s="23">
        <v>0</v>
      </c>
      <c r="N18" s="23">
        <v>98.858999999999995</v>
      </c>
    </row>
    <row r="19" spans="1:14" s="24" customFormat="1" ht="19.5" customHeight="1">
      <c r="A19" s="22"/>
      <c r="B19" s="20" t="s">
        <v>70</v>
      </c>
      <c r="C19" s="245">
        <v>-86.013999999999996</v>
      </c>
      <c r="D19" s="27">
        <v>-53.658999999999999</v>
      </c>
      <c r="E19" s="246">
        <v>0.60297433794889943</v>
      </c>
      <c r="F19" s="27">
        <v>-53.658999999999999</v>
      </c>
      <c r="G19" s="27">
        <v>-86.688999999999993</v>
      </c>
      <c r="H19" s="27">
        <v>-104.27</v>
      </c>
      <c r="I19" s="27">
        <v>-182.267</v>
      </c>
      <c r="J19" s="250">
        <v>-86.013999999999996</v>
      </c>
      <c r="K19" s="23">
        <v>86.013999999999996</v>
      </c>
      <c r="L19" s="23">
        <v>0</v>
      </c>
      <c r="M19" s="23">
        <v>0</v>
      </c>
      <c r="N19" s="23">
        <v>243.05699999999999</v>
      </c>
    </row>
    <row r="20" spans="1:14" s="14" customFormat="1" ht="19.5" customHeight="1">
      <c r="A20" s="12"/>
      <c r="B20" s="56" t="s">
        <v>71</v>
      </c>
      <c r="C20" s="243">
        <v>-200.501</v>
      </c>
      <c r="D20" s="32">
        <v>-342.75099999999998</v>
      </c>
      <c r="E20" s="244">
        <v>-0.41502431794509709</v>
      </c>
      <c r="F20" s="32">
        <v>-342.75099999999998</v>
      </c>
      <c r="G20" s="32">
        <v>-401.29500000000002</v>
      </c>
      <c r="H20" s="32">
        <v>-544.78399999999999</v>
      </c>
      <c r="I20" s="32">
        <v>-7558.665</v>
      </c>
      <c r="J20" s="234">
        <v>-200.501</v>
      </c>
      <c r="K20" s="21">
        <v>200.501</v>
      </c>
      <c r="L20" s="21">
        <v>0</v>
      </c>
      <c r="M20" s="21">
        <v>0</v>
      </c>
      <c r="N20" s="21">
        <v>1288.742</v>
      </c>
    </row>
    <row r="21" spans="1:14" s="24" customFormat="1" ht="19.5" customHeight="1">
      <c r="A21" s="22"/>
      <c r="B21" s="20" t="s">
        <v>72</v>
      </c>
      <c r="C21" s="245">
        <v>-286.51499999999999</v>
      </c>
      <c r="D21" s="27">
        <v>-396.41</v>
      </c>
      <c r="E21" s="246">
        <v>-0.27722559975782657</v>
      </c>
      <c r="F21" s="27">
        <v>-396.41</v>
      </c>
      <c r="G21" s="27">
        <v>-487.98399999999998</v>
      </c>
      <c r="H21" s="27">
        <v>-649.05399999999997</v>
      </c>
      <c r="I21" s="27">
        <v>-7740.9319999999998</v>
      </c>
      <c r="J21" s="250">
        <v>-286.51499999999999</v>
      </c>
      <c r="K21" s="23">
        <v>286.51499999999999</v>
      </c>
      <c r="L21" s="23">
        <v>0</v>
      </c>
      <c r="M21" s="23">
        <v>0</v>
      </c>
      <c r="N21" s="23">
        <v>1531.799</v>
      </c>
    </row>
    <row r="22" spans="1:14" s="14" customFormat="1" ht="19.5" customHeight="1">
      <c r="A22" s="12"/>
      <c r="B22" s="33" t="s">
        <v>180</v>
      </c>
      <c r="C22" s="243">
        <v>-24.890999999999998</v>
      </c>
      <c r="D22" s="32">
        <v>-26.835000000000001</v>
      </c>
      <c r="E22" s="244">
        <v>-7.2442705422023579E-2</v>
      </c>
      <c r="F22" s="32">
        <v>-26.835000000000001</v>
      </c>
      <c r="G22" s="32">
        <v>-13.843999999999999</v>
      </c>
      <c r="H22" s="32">
        <v>-7.5119999999999996</v>
      </c>
      <c r="I22" s="32">
        <v>-36.659999999999997</v>
      </c>
      <c r="J22" s="234">
        <v>-24.890999999999998</v>
      </c>
      <c r="K22" s="21">
        <v>24.890999999999998</v>
      </c>
      <c r="L22" s="21">
        <v>0</v>
      </c>
      <c r="M22" s="21">
        <v>0</v>
      </c>
      <c r="N22" s="21">
        <v>48.191000000000003</v>
      </c>
    </row>
    <row r="23" spans="1:14" s="14" customFormat="1" ht="19.5" customHeight="1">
      <c r="A23" s="12"/>
      <c r="B23" s="35" t="s">
        <v>181</v>
      </c>
      <c r="C23" s="243">
        <v>-22.388000000000002</v>
      </c>
      <c r="D23" s="32">
        <v>-22.58</v>
      </c>
      <c r="E23" s="244">
        <v>-8.5031000885738006E-3</v>
      </c>
      <c r="F23" s="32">
        <v>-22.58</v>
      </c>
      <c r="G23" s="32">
        <v>-6.3780000000000001</v>
      </c>
      <c r="H23" s="32">
        <v>-1.08</v>
      </c>
      <c r="I23" s="32">
        <v>-1.0780000000000001</v>
      </c>
      <c r="J23" s="234">
        <v>-22.388000000000002</v>
      </c>
      <c r="K23" s="21">
        <v>22.388000000000002</v>
      </c>
      <c r="L23" s="21">
        <v>0</v>
      </c>
      <c r="M23" s="21">
        <v>0</v>
      </c>
      <c r="N23" s="21">
        <v>30.038</v>
      </c>
    </row>
    <row r="24" spans="1:14" s="14" customFormat="1" ht="19.5" customHeight="1">
      <c r="A24" s="12"/>
      <c r="B24" s="33" t="s">
        <v>74</v>
      </c>
      <c r="C24" s="243">
        <v>-2.5000000000000001E-2</v>
      </c>
      <c r="D24" s="32">
        <v>-1.0569999999999999</v>
      </c>
      <c r="E24" s="244">
        <v>-0.97634815515610218</v>
      </c>
      <c r="F24" s="32">
        <v>-1.0569999999999999</v>
      </c>
      <c r="G24" s="32">
        <v>-2.4039999999999999</v>
      </c>
      <c r="H24" s="32">
        <v>9.2999999999999999E-2</v>
      </c>
      <c r="I24" s="32">
        <v>-12.989000000000001</v>
      </c>
      <c r="J24" s="234">
        <v>-2.5000000000000001E-2</v>
      </c>
      <c r="K24" s="21">
        <v>2.5000000000000001E-2</v>
      </c>
      <c r="L24" s="21">
        <v>0</v>
      </c>
      <c r="M24" s="21">
        <v>0</v>
      </c>
      <c r="N24" s="21">
        <v>3.3679999999999999</v>
      </c>
    </row>
    <row r="25" spans="1:14" s="24" customFormat="1" ht="19.5" customHeight="1">
      <c r="A25" s="12"/>
      <c r="B25" s="33" t="s">
        <v>75</v>
      </c>
      <c r="C25" s="243">
        <v>0</v>
      </c>
      <c r="D25" s="32">
        <v>-2.6709999999999998</v>
      </c>
      <c r="E25" s="244">
        <v>-1</v>
      </c>
      <c r="F25" s="32">
        <v>-2.6709999999999998</v>
      </c>
      <c r="G25" s="32">
        <v>-6.8330000000000002</v>
      </c>
      <c r="H25" s="32">
        <v>-0.39800000000000002</v>
      </c>
      <c r="I25" s="32">
        <v>0</v>
      </c>
      <c r="J25" s="234">
        <v>0</v>
      </c>
      <c r="K25" s="21">
        <v>0</v>
      </c>
      <c r="L25" s="21">
        <v>0</v>
      </c>
      <c r="M25" s="21">
        <v>0</v>
      </c>
      <c r="N25" s="21">
        <v>9.9019999999999992</v>
      </c>
    </row>
    <row r="26" spans="1:14" s="26" customFormat="1" ht="19.5" customHeight="1">
      <c r="A26" s="25"/>
      <c r="B26" s="20" t="s">
        <v>76</v>
      </c>
      <c r="C26" s="245">
        <v>-311.43099999999998</v>
      </c>
      <c r="D26" s="27">
        <v>-426.97300000000001</v>
      </c>
      <c r="E26" s="246">
        <v>-0.27060727493307546</v>
      </c>
      <c r="F26" s="27">
        <v>-426.97300000000001</v>
      </c>
      <c r="G26" s="27">
        <v>-511.065</v>
      </c>
      <c r="H26" s="27">
        <v>-656.87099999999998</v>
      </c>
      <c r="I26" s="27">
        <v>-7790.5810000000001</v>
      </c>
      <c r="J26" s="250">
        <v>-311.43099999999998</v>
      </c>
      <c r="K26" s="23">
        <v>311.43099999999998</v>
      </c>
      <c r="L26" s="23">
        <v>0</v>
      </c>
      <c r="M26" s="23">
        <v>0</v>
      </c>
      <c r="N26" s="23">
        <v>1593.26</v>
      </c>
    </row>
    <row r="27" spans="1:14" ht="17.25" customHeight="1">
      <c r="A27" s="25"/>
      <c r="B27" s="20" t="s">
        <v>170</v>
      </c>
      <c r="C27" s="247">
        <v>-206.32</v>
      </c>
      <c r="D27" s="248">
        <v>-288.548</v>
      </c>
      <c r="E27" s="249">
        <v>-0.28497165116375789</v>
      </c>
      <c r="F27" s="27">
        <v>-288.548</v>
      </c>
      <c r="G27" s="27">
        <v>-315.79899999999998</v>
      </c>
      <c r="H27" s="27">
        <v>-446.613</v>
      </c>
      <c r="I27" s="27">
        <v>-8324.3520000000008</v>
      </c>
      <c r="J27" s="251">
        <v>-206.32</v>
      </c>
      <c r="K27" s="23">
        <v>206.32</v>
      </c>
      <c r="L27" s="23">
        <v>0</v>
      </c>
      <c r="M27" s="23">
        <v>0</v>
      </c>
      <c r="N27" s="23">
        <v>1049.846</v>
      </c>
    </row>
    <row r="28" spans="1:14" ht="6.75" customHeight="1">
      <c r="A28" s="22"/>
      <c r="B28" s="20"/>
      <c r="C28" s="27"/>
      <c r="D28" s="27"/>
      <c r="E28" s="39"/>
      <c r="F28" s="27"/>
      <c r="G28" s="27"/>
      <c r="H28" s="27"/>
      <c r="I28" s="27"/>
      <c r="J28" s="27"/>
      <c r="K28" s="23"/>
      <c r="L28" s="23"/>
      <c r="M28" s="23"/>
      <c r="N28" s="41"/>
    </row>
    <row r="29" spans="1:14" ht="19.5" customHeight="1">
      <c r="A29" s="7"/>
      <c r="B29" s="57"/>
      <c r="C29" s="58"/>
      <c r="D29" s="58"/>
      <c r="E29" s="28"/>
      <c r="F29" s="58"/>
      <c r="G29" s="58"/>
      <c r="H29" s="58"/>
      <c r="I29" s="58"/>
      <c r="J29" s="58"/>
      <c r="K29" s="75"/>
      <c r="L29" s="75"/>
      <c r="M29" s="75"/>
      <c r="N29" s="41"/>
    </row>
    <row r="30" spans="1:14" ht="19.5" customHeight="1">
      <c r="A30" s="305" t="s">
        <v>90</v>
      </c>
      <c r="B30" s="309"/>
      <c r="C30" s="58"/>
      <c r="D30" s="58"/>
      <c r="E30" s="28"/>
      <c r="F30" s="58"/>
      <c r="G30" s="58"/>
      <c r="H30" s="58"/>
      <c r="I30" s="58"/>
      <c r="J30" s="58"/>
      <c r="K30" s="75"/>
      <c r="L30" s="75"/>
      <c r="M30" s="75"/>
      <c r="N30" s="41"/>
    </row>
    <row r="31" spans="1:14" ht="19.5" customHeight="1">
      <c r="A31" s="42"/>
      <c r="B31" s="20" t="s">
        <v>84</v>
      </c>
      <c r="C31" s="59" t="s">
        <v>24</v>
      </c>
      <c r="D31" s="59" t="s">
        <v>24</v>
      </c>
      <c r="E31" s="59" t="s">
        <v>24</v>
      </c>
      <c r="F31" s="59" t="s">
        <v>24</v>
      </c>
      <c r="G31" s="59" t="s">
        <v>24</v>
      </c>
      <c r="H31" s="59" t="s">
        <v>24</v>
      </c>
      <c r="I31" s="59" t="s">
        <v>24</v>
      </c>
      <c r="J31" s="59" t="s">
        <v>24</v>
      </c>
      <c r="K31" s="336" t="s">
        <v>24</v>
      </c>
      <c r="L31" s="336" t="s">
        <v>24</v>
      </c>
      <c r="M31" s="336" t="s">
        <v>24</v>
      </c>
      <c r="N31" s="336"/>
    </row>
    <row r="32" spans="1:14" ht="19.5" customHeight="1">
      <c r="A32" s="42"/>
      <c r="B32" s="20" t="s">
        <v>85</v>
      </c>
      <c r="C32" s="49">
        <v>426.13903619998518</v>
      </c>
      <c r="D32" s="49">
        <v>398.3608617028782</v>
      </c>
      <c r="E32" s="59">
        <v>27.778174497106988</v>
      </c>
      <c r="F32" s="49">
        <v>398.3608617028782</v>
      </c>
      <c r="G32" s="49">
        <v>502.83941625355317</v>
      </c>
      <c r="H32" s="49">
        <v>724.23803630276655</v>
      </c>
      <c r="I32" s="49" t="s">
        <v>24</v>
      </c>
      <c r="J32" s="49">
        <v>426.13903619998518</v>
      </c>
      <c r="K32" s="50">
        <v>-868.49525879215764</v>
      </c>
      <c r="L32" s="50">
        <v>0</v>
      </c>
      <c r="M32" s="50">
        <v>0</v>
      </c>
      <c r="N32" s="44" t="s">
        <v>24</v>
      </c>
    </row>
    <row r="33" spans="1:14" ht="19.5" customHeight="1">
      <c r="A33" s="305" t="s">
        <v>91</v>
      </c>
      <c r="B33" s="309"/>
      <c r="C33" s="51"/>
      <c r="D33" s="51"/>
      <c r="E33" s="51"/>
      <c r="F33" s="52"/>
      <c r="G33" s="52"/>
      <c r="H33" s="52"/>
      <c r="I33" s="52"/>
      <c r="J33" s="52"/>
      <c r="K33" s="438"/>
      <c r="L33" s="438"/>
      <c r="M33" s="438"/>
      <c r="N33" s="44"/>
    </row>
    <row r="34" spans="1:14" ht="19.5" customHeight="1">
      <c r="A34" s="53"/>
      <c r="B34" s="20" t="s">
        <v>253</v>
      </c>
      <c r="C34" s="27">
        <v>18237.330999999998</v>
      </c>
      <c r="D34" s="27">
        <v>33162.942999999999</v>
      </c>
      <c r="E34" s="39">
        <v>-0.4500689821165752</v>
      </c>
      <c r="F34" s="27">
        <v>33162.942999999999</v>
      </c>
      <c r="G34" s="27">
        <v>30673.599999999999</v>
      </c>
      <c r="H34" s="27">
        <v>29494.524000000001</v>
      </c>
      <c r="I34" s="27">
        <v>18962.233</v>
      </c>
      <c r="J34" s="27">
        <v>18237.330999999998</v>
      </c>
      <c r="K34" s="23">
        <v>0</v>
      </c>
      <c r="L34" s="23">
        <v>0</v>
      </c>
      <c r="M34" s="23">
        <v>0</v>
      </c>
      <c r="N34" s="44"/>
    </row>
    <row r="35" spans="1:14" ht="19.5" customHeight="1">
      <c r="A35" s="53"/>
      <c r="B35" s="34" t="s">
        <v>254</v>
      </c>
      <c r="C35" s="27">
        <v>991.77300000000002</v>
      </c>
      <c r="D35" s="27">
        <v>1338.5909999999999</v>
      </c>
      <c r="E35" s="39">
        <v>-0.25909183611723063</v>
      </c>
      <c r="F35" s="27">
        <v>1338.5909999999999</v>
      </c>
      <c r="G35" s="27">
        <v>1066.008</v>
      </c>
      <c r="H35" s="27">
        <v>1082.78</v>
      </c>
      <c r="I35" s="27">
        <v>970.28700000000003</v>
      </c>
      <c r="J35" s="27">
        <v>991.77300000000002</v>
      </c>
      <c r="K35" s="23">
        <v>0</v>
      </c>
      <c r="L35" s="23">
        <v>0</v>
      </c>
      <c r="M35" s="23">
        <v>0</v>
      </c>
      <c r="N35" s="44"/>
    </row>
    <row r="36" spans="1:14" ht="19.5" customHeight="1">
      <c r="A36" s="42"/>
      <c r="B36" s="20" t="s">
        <v>158</v>
      </c>
      <c r="C36" s="27">
        <v>25230.028999999999</v>
      </c>
      <c r="D36" s="27">
        <v>29102.7245</v>
      </c>
      <c r="E36" s="39">
        <v>-0.13306986086474482</v>
      </c>
      <c r="F36" s="27">
        <v>29102.7245</v>
      </c>
      <c r="G36" s="27">
        <v>27351.999</v>
      </c>
      <c r="H36" s="27">
        <v>26251.210500000001</v>
      </c>
      <c r="I36" s="27">
        <v>26195.851999999999</v>
      </c>
      <c r="J36" s="27">
        <v>25230.028999999999</v>
      </c>
      <c r="K36" s="23">
        <v>0</v>
      </c>
      <c r="L36" s="23">
        <v>0</v>
      </c>
      <c r="M36" s="23">
        <v>0</v>
      </c>
      <c r="N36" s="44"/>
    </row>
    <row r="37" spans="1:14" ht="19.5" customHeight="1">
      <c r="A37" s="305" t="s">
        <v>7</v>
      </c>
      <c r="B37" s="309"/>
      <c r="C37" s="27"/>
      <c r="D37" s="27"/>
      <c r="E37" s="60"/>
      <c r="F37" s="27"/>
      <c r="G37" s="27"/>
      <c r="H37" s="27"/>
      <c r="I37" s="27"/>
      <c r="J37" s="27"/>
      <c r="K37" s="23"/>
      <c r="L37" s="23"/>
      <c r="M37" s="23"/>
      <c r="N37" s="44"/>
    </row>
    <row r="38" spans="1:14" ht="19.5" customHeight="1">
      <c r="A38" s="7"/>
      <c r="B38" s="34" t="s">
        <v>88</v>
      </c>
      <c r="C38" s="27">
        <v>510.32</v>
      </c>
      <c r="D38" s="27">
        <v>672.54</v>
      </c>
      <c r="E38" s="39">
        <v>-0.24120498409016566</v>
      </c>
      <c r="F38" s="27">
        <v>672.54</v>
      </c>
      <c r="G38" s="27">
        <v>547.72</v>
      </c>
      <c r="H38" s="27">
        <v>532.6</v>
      </c>
      <c r="I38" s="27">
        <v>523.96</v>
      </c>
      <c r="J38" s="27">
        <v>510.32</v>
      </c>
      <c r="K38" s="23">
        <v>0</v>
      </c>
      <c r="L38" s="23">
        <v>0</v>
      </c>
      <c r="M38" s="23">
        <v>0</v>
      </c>
      <c r="N38" s="61">
        <v>0</v>
      </c>
    </row>
    <row r="39" spans="1:14" ht="19.5" customHeight="1" outlineLevel="1">
      <c r="A39" s="7"/>
      <c r="B39" s="34" t="s">
        <v>247</v>
      </c>
      <c r="C39" s="77">
        <v>-0.25647130289697473</v>
      </c>
      <c r="D39" s="446">
        <v>-0.3005228567962096</v>
      </c>
      <c r="E39" s="447">
        <v>4.4051553899234879</v>
      </c>
      <c r="F39" s="446">
        <v>-0.3005228567962096</v>
      </c>
      <c r="G39" s="446">
        <v>-0.36537064066685437</v>
      </c>
      <c r="H39" s="446">
        <v>-0.52276656525811138</v>
      </c>
      <c r="I39" s="446">
        <v>-10.328777829375895</v>
      </c>
      <c r="J39" s="446">
        <v>-0.25647130289697473</v>
      </c>
      <c r="K39" s="448">
        <v>0</v>
      </c>
      <c r="L39" s="448">
        <v>0</v>
      </c>
      <c r="M39" s="448">
        <v>0</v>
      </c>
    </row>
    <row r="40" spans="1:14" ht="12.75" customHeight="1">
      <c r="A40" s="7"/>
      <c r="B40" s="556" t="s">
        <v>313</v>
      </c>
      <c r="C40" s="556"/>
      <c r="D40" s="556"/>
      <c r="E40" s="556"/>
      <c r="F40" s="556"/>
      <c r="G40" s="556"/>
      <c r="H40" s="556"/>
      <c r="I40" s="556"/>
      <c r="J40" s="556"/>
      <c r="K40" s="556"/>
      <c r="L40" s="556"/>
      <c r="M40" s="556"/>
      <c r="N40" s="44"/>
    </row>
    <row r="41" spans="1:14" ht="12.75" customHeight="1">
      <c r="A41" s="7"/>
      <c r="B41" s="7"/>
      <c r="C41" s="27"/>
      <c r="D41" s="27"/>
      <c r="E41" s="28"/>
      <c r="F41" s="7"/>
      <c r="G41" s="7"/>
      <c r="H41" s="7"/>
      <c r="I41" s="7"/>
      <c r="J41" s="7"/>
      <c r="K41" s="381"/>
      <c r="L41" s="381"/>
      <c r="M41" s="381"/>
      <c r="N41" s="7"/>
    </row>
    <row r="42" spans="1:14" ht="12.75" customHeight="1">
      <c r="C42" s="27"/>
      <c r="D42" s="27"/>
      <c r="G42" s="27"/>
      <c r="H42" s="27"/>
      <c r="I42" s="27"/>
      <c r="J42" s="27"/>
      <c r="K42" s="23"/>
      <c r="L42" s="23"/>
      <c r="M42" s="23"/>
    </row>
    <row r="43" spans="1:14" ht="12.75" customHeight="1">
      <c r="C43" s="27"/>
      <c r="D43" s="27"/>
      <c r="G43" s="27"/>
      <c r="H43" s="27"/>
      <c r="I43" s="27"/>
      <c r="J43" s="27"/>
      <c r="K43" s="23"/>
      <c r="L43" s="23"/>
      <c r="M43" s="23"/>
    </row>
    <row r="44" spans="1:14" ht="12.75" customHeight="1">
      <c r="C44" s="27"/>
      <c r="D44" s="27"/>
      <c r="G44" s="27"/>
      <c r="H44" s="27"/>
      <c r="I44" s="27"/>
      <c r="J44" s="27"/>
      <c r="K44" s="23"/>
      <c r="L44" s="23"/>
      <c r="M44" s="23"/>
    </row>
    <row r="46" spans="1:14" ht="12.75" customHeight="1">
      <c r="C46" s="27"/>
      <c r="D46" s="27"/>
      <c r="G46" s="27"/>
      <c r="H46" s="27"/>
      <c r="I46" s="27"/>
      <c r="J46" s="27"/>
      <c r="K46" s="23"/>
      <c r="L46" s="23"/>
      <c r="M46" s="23"/>
    </row>
  </sheetData>
  <mergeCells count="2">
    <mergeCell ref="A2:M2"/>
    <mergeCell ref="B40:M40"/>
  </mergeCells>
  <printOptions horizontalCentered="1" verticalCentered="1"/>
  <pageMargins left="0" right="0" top="0" bottom="0" header="0" footer="0"/>
  <pageSetup paperSize="9" scale="79"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70" zoomScaleNormal="70" workbookViewId="0"/>
  </sheetViews>
  <sheetFormatPr defaultRowHeight="12.75" customHeight="1" outlineLevelCol="1"/>
  <cols>
    <col min="1" max="1" width="1" style="9" customWidth="1"/>
    <col min="2" max="2" width="47.7109375" style="9" customWidth="1"/>
    <col min="3" max="4" width="12" style="9" customWidth="1"/>
    <col min="5" max="5" width="12" style="54" customWidth="1"/>
    <col min="6" max="10" width="11.42578125" style="9" customWidth="1"/>
    <col min="11" max="13" width="11.42578125" style="436" hidden="1" customWidth="1" outlineLevel="1"/>
    <col min="14" max="14" width="3" style="9" hidden="1" customWidth="1" outlineLevel="1"/>
    <col min="15" max="15" width="9.140625" style="9" collapsed="1"/>
    <col min="16" max="16384" width="9.140625" style="9"/>
  </cols>
  <sheetData>
    <row r="1" spans="1:14" ht="15" customHeight="1">
      <c r="A1" s="7"/>
      <c r="B1" s="8"/>
      <c r="C1" s="7"/>
      <c r="D1" s="7"/>
      <c r="E1" s="28"/>
      <c r="F1" s="7"/>
      <c r="G1" s="7"/>
      <c r="H1" s="7"/>
      <c r="I1" s="7"/>
      <c r="J1" s="7"/>
      <c r="K1" s="381"/>
      <c r="L1" s="381"/>
      <c r="M1" s="381"/>
      <c r="N1" s="7"/>
    </row>
    <row r="2" spans="1:14" ht="30.75" customHeight="1">
      <c r="A2" s="549" t="s">
        <v>230</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381"/>
      <c r="L3" s="381"/>
      <c r="M3" s="381"/>
      <c r="N3" s="7"/>
    </row>
    <row r="4" spans="1:14" ht="12.75" customHeight="1">
      <c r="A4" s="7"/>
      <c r="B4" s="11"/>
      <c r="C4" s="7"/>
      <c r="D4" s="7"/>
      <c r="E4" s="28"/>
      <c r="F4" s="7"/>
      <c r="G4" s="7"/>
      <c r="H4" s="7"/>
      <c r="I4" s="7"/>
      <c r="J4" s="7"/>
      <c r="K4" s="381"/>
      <c r="L4" s="381"/>
      <c r="M4" s="381"/>
      <c r="N4" s="7"/>
    </row>
    <row r="5" spans="1:14" s="14" customFormat="1" ht="15" customHeight="1">
      <c r="A5" s="12"/>
      <c r="B5" s="12"/>
      <c r="C5" s="238" t="s">
        <v>252</v>
      </c>
      <c r="D5" s="239"/>
      <c r="E5" s="240" t="s">
        <v>3</v>
      </c>
      <c r="F5" s="13" t="s">
        <v>44</v>
      </c>
      <c r="G5" s="13" t="s">
        <v>56</v>
      </c>
      <c r="H5" s="13" t="s">
        <v>57</v>
      </c>
      <c r="I5" s="13" t="s">
        <v>58</v>
      </c>
      <c r="J5" s="231" t="s">
        <v>44</v>
      </c>
      <c r="K5" s="40" t="s">
        <v>56</v>
      </c>
      <c r="L5" s="40" t="s">
        <v>57</v>
      </c>
      <c r="M5" s="40" t="s">
        <v>58</v>
      </c>
      <c r="N5" s="13"/>
    </row>
    <row r="6" spans="1:14" s="14" customFormat="1" ht="15" customHeight="1">
      <c r="A6" s="12"/>
      <c r="B6" s="15" t="s">
        <v>5</v>
      </c>
      <c r="C6" s="241">
        <v>2017</v>
      </c>
      <c r="D6" s="29">
        <v>2016</v>
      </c>
      <c r="E6" s="242" t="s">
        <v>6</v>
      </c>
      <c r="F6" s="13">
        <v>2016</v>
      </c>
      <c r="G6" s="13">
        <v>2016</v>
      </c>
      <c r="H6" s="13">
        <v>2016</v>
      </c>
      <c r="I6" s="13">
        <v>2016</v>
      </c>
      <c r="J6" s="232">
        <v>2017</v>
      </c>
      <c r="K6" s="40">
        <v>2017</v>
      </c>
      <c r="L6" s="40">
        <v>2017</v>
      </c>
      <c r="M6" s="40">
        <v>2017</v>
      </c>
      <c r="N6" s="13"/>
    </row>
    <row r="7" spans="1:14" s="14" customFormat="1" ht="6" customHeight="1">
      <c r="A7" s="319"/>
      <c r="B7" s="320"/>
      <c r="C7" s="321"/>
      <c r="D7" s="322"/>
      <c r="E7" s="323"/>
      <c r="F7" s="324"/>
      <c r="G7" s="324"/>
      <c r="H7" s="324"/>
      <c r="I7" s="324"/>
      <c r="J7" s="325"/>
      <c r="K7" s="375"/>
      <c r="L7" s="375"/>
      <c r="M7" s="375"/>
      <c r="N7" s="324"/>
    </row>
    <row r="8" spans="1:14" s="19" customFormat="1" ht="14.25" customHeight="1">
      <c r="A8" s="17"/>
      <c r="B8" s="30"/>
      <c r="C8" s="315"/>
      <c r="D8" s="31"/>
      <c r="E8" s="316"/>
      <c r="F8" s="18"/>
      <c r="G8" s="18"/>
      <c r="H8" s="18"/>
      <c r="I8" s="18"/>
      <c r="J8" s="317"/>
      <c r="K8" s="439"/>
      <c r="L8" s="439"/>
      <c r="M8" s="439"/>
      <c r="N8" s="18"/>
    </row>
    <row r="9" spans="1:14" s="19" customFormat="1" ht="33.75" customHeight="1">
      <c r="A9" s="305"/>
      <c r="B9" s="229" t="s">
        <v>205</v>
      </c>
      <c r="C9" s="315"/>
      <c r="D9" s="31"/>
      <c r="E9" s="316"/>
      <c r="F9" s="18"/>
      <c r="G9" s="18"/>
      <c r="H9" s="18"/>
      <c r="I9" s="18"/>
      <c r="J9" s="317"/>
      <c r="K9" s="439"/>
      <c r="L9" s="439"/>
      <c r="M9" s="439"/>
      <c r="N9" s="18"/>
    </row>
    <row r="10" spans="1:14" s="14" customFormat="1" ht="19.5" customHeight="1">
      <c r="A10" s="12"/>
      <c r="B10" s="20" t="s">
        <v>201</v>
      </c>
      <c r="C10" s="243">
        <v>690.56600000000003</v>
      </c>
      <c r="D10" s="32">
        <v>636.88599999999997</v>
      </c>
      <c r="E10" s="244">
        <v>8.4285099688170328E-2</v>
      </c>
      <c r="F10" s="32">
        <v>636.88599999999997</v>
      </c>
      <c r="G10" s="32">
        <v>623.12800000000004</v>
      </c>
      <c r="H10" s="32">
        <v>554.83500000000004</v>
      </c>
      <c r="I10" s="32">
        <v>556.60299999999995</v>
      </c>
      <c r="J10" s="234">
        <v>690.56600000000003</v>
      </c>
      <c r="K10" s="21">
        <v>-690.56600000000003</v>
      </c>
      <c r="L10" s="21">
        <v>0</v>
      </c>
      <c r="M10" s="21">
        <v>0</v>
      </c>
      <c r="N10" s="21"/>
    </row>
    <row r="11" spans="1:14" s="14" customFormat="1" ht="19.5" customHeight="1">
      <c r="A11" s="12"/>
      <c r="B11" s="33" t="s">
        <v>202</v>
      </c>
      <c r="C11" s="243">
        <v>443.27100000000002</v>
      </c>
      <c r="D11" s="32">
        <v>485.05099999999999</v>
      </c>
      <c r="E11" s="244">
        <v>-8.6135272373420446E-2</v>
      </c>
      <c r="F11" s="32">
        <v>485.05099999999999</v>
      </c>
      <c r="G11" s="32">
        <v>458.99</v>
      </c>
      <c r="H11" s="32">
        <v>427.584</v>
      </c>
      <c r="I11" s="32">
        <v>386.12900000000002</v>
      </c>
      <c r="J11" s="234">
        <v>443.27100000000002</v>
      </c>
      <c r="K11" s="21">
        <v>-443.27100000000002</v>
      </c>
      <c r="L11" s="21">
        <v>0</v>
      </c>
      <c r="M11" s="21">
        <v>0</v>
      </c>
      <c r="N11" s="21"/>
    </row>
    <row r="12" spans="1:14" s="14" customFormat="1" ht="19.5" customHeight="1">
      <c r="A12" s="12"/>
      <c r="B12" s="33" t="s">
        <v>203</v>
      </c>
      <c r="C12" s="243">
        <v>347.387</v>
      </c>
      <c r="D12" s="32">
        <v>295.32499999999999</v>
      </c>
      <c r="E12" s="244">
        <v>0.1762871412850251</v>
      </c>
      <c r="F12" s="32">
        <v>295.32499999999999</v>
      </c>
      <c r="G12" s="32">
        <v>318.90800000000002</v>
      </c>
      <c r="H12" s="32">
        <v>351.53500000000003</v>
      </c>
      <c r="I12" s="32">
        <v>362.78199999999998</v>
      </c>
      <c r="J12" s="234">
        <v>347.387</v>
      </c>
      <c r="K12" s="21">
        <v>-347.387</v>
      </c>
      <c r="L12" s="21">
        <v>0</v>
      </c>
      <c r="M12" s="21">
        <v>0</v>
      </c>
      <c r="N12" s="21"/>
    </row>
    <row r="13" spans="1:14" s="24" customFormat="1" ht="19.5" customHeight="1">
      <c r="A13" s="22"/>
      <c r="B13" s="34" t="s">
        <v>204</v>
      </c>
      <c r="C13" s="247">
        <v>1481.2239999999999</v>
      </c>
      <c r="D13" s="248">
        <v>1417.2619999999999</v>
      </c>
      <c r="E13" s="249">
        <v>4.5130681553587015E-2</v>
      </c>
      <c r="F13" s="27">
        <v>1417.2619999999999</v>
      </c>
      <c r="G13" s="27">
        <v>1401.0260000000001</v>
      </c>
      <c r="H13" s="27">
        <v>1333.954</v>
      </c>
      <c r="I13" s="27">
        <v>1305.5139999999999</v>
      </c>
      <c r="J13" s="251">
        <v>1481.2239999999999</v>
      </c>
      <c r="K13" s="23">
        <v>-1481.2239999999999</v>
      </c>
      <c r="L13" s="23">
        <v>0</v>
      </c>
      <c r="M13" s="23">
        <v>0</v>
      </c>
      <c r="N13" s="23"/>
    </row>
    <row r="14" spans="1:14" s="380" customFormat="1" ht="37.5" customHeight="1">
      <c r="A14" s="381"/>
      <c r="B14" s="528"/>
      <c r="C14" s="21"/>
      <c r="D14" s="21"/>
      <c r="E14" s="529"/>
      <c r="F14" s="21"/>
      <c r="G14" s="21"/>
      <c r="H14" s="21"/>
      <c r="I14" s="21"/>
      <c r="J14" s="21"/>
      <c r="K14" s="21"/>
      <c r="L14" s="346"/>
      <c r="M14" s="21"/>
      <c r="N14" s="21"/>
    </row>
    <row r="15" spans="1:14" s="19" customFormat="1" ht="33.75" customHeight="1">
      <c r="A15" s="305"/>
      <c r="B15" s="229" t="s">
        <v>249</v>
      </c>
      <c r="C15" s="535"/>
      <c r="D15" s="536"/>
      <c r="E15" s="537"/>
      <c r="F15" s="18"/>
      <c r="G15" s="18"/>
      <c r="H15" s="18"/>
      <c r="I15" s="18"/>
      <c r="J15" s="538"/>
      <c r="K15" s="439"/>
      <c r="L15" s="439"/>
      <c r="M15" s="439"/>
      <c r="N15" s="18"/>
    </row>
    <row r="16" spans="1:14" s="14" customFormat="1" ht="19.5" customHeight="1">
      <c r="A16" s="12"/>
      <c r="B16" s="20" t="s">
        <v>201</v>
      </c>
      <c r="C16" s="243">
        <v>689.65300000000002</v>
      </c>
      <c r="D16" s="32">
        <v>635.02200000000005</v>
      </c>
      <c r="E16" s="244">
        <v>8.6030090296084216E-2</v>
      </c>
      <c r="F16" s="32">
        <v>635.02200000000005</v>
      </c>
      <c r="G16" s="32">
        <v>621.68799999999999</v>
      </c>
      <c r="H16" s="32">
        <v>553.95699999999999</v>
      </c>
      <c r="I16" s="32">
        <v>555.84500000000003</v>
      </c>
      <c r="J16" s="234">
        <v>689.65300000000002</v>
      </c>
      <c r="K16" s="21">
        <v>-689.65300000000002</v>
      </c>
      <c r="L16" s="21">
        <v>0</v>
      </c>
      <c r="M16" s="21">
        <v>0</v>
      </c>
      <c r="N16" s="21"/>
    </row>
    <row r="17" spans="1:14" s="14" customFormat="1" ht="19.5" customHeight="1">
      <c r="A17" s="12"/>
      <c r="B17" s="33" t="s">
        <v>202</v>
      </c>
      <c r="C17" s="243">
        <v>466.80900000000003</v>
      </c>
      <c r="D17" s="32">
        <v>498.286</v>
      </c>
      <c r="E17" s="244">
        <v>-6.3170548640740454E-2</v>
      </c>
      <c r="F17" s="32">
        <v>498.286</v>
      </c>
      <c r="G17" s="32">
        <v>479.774</v>
      </c>
      <c r="H17" s="32">
        <v>450.06799999999998</v>
      </c>
      <c r="I17" s="32">
        <v>432.15100000000001</v>
      </c>
      <c r="J17" s="234">
        <v>466.80900000000003</v>
      </c>
      <c r="K17" s="21">
        <v>-466.80900000000003</v>
      </c>
      <c r="L17" s="21">
        <v>0</v>
      </c>
      <c r="M17" s="21">
        <v>0</v>
      </c>
      <c r="N17" s="21"/>
    </row>
    <row r="18" spans="1:14" s="14" customFormat="1" ht="19.5" customHeight="1">
      <c r="A18" s="12"/>
      <c r="B18" s="33" t="s">
        <v>203</v>
      </c>
      <c r="C18" s="243">
        <v>340.97800000000001</v>
      </c>
      <c r="D18" s="32">
        <v>284.78300000000002</v>
      </c>
      <c r="E18" s="244">
        <v>0.19732568306394693</v>
      </c>
      <c r="F18" s="32">
        <v>284.78300000000002</v>
      </c>
      <c r="G18" s="32">
        <v>310.75299999999999</v>
      </c>
      <c r="H18" s="32">
        <v>344.65699999999998</v>
      </c>
      <c r="I18" s="32">
        <v>356.15699999999998</v>
      </c>
      <c r="J18" s="234">
        <v>340.97800000000001</v>
      </c>
      <c r="K18" s="21">
        <v>-340.97800000000001</v>
      </c>
      <c r="L18" s="21">
        <v>0</v>
      </c>
      <c r="M18" s="21">
        <v>0</v>
      </c>
      <c r="N18" s="21"/>
    </row>
    <row r="19" spans="1:14" s="24" customFormat="1" ht="19.5" customHeight="1">
      <c r="A19" s="22"/>
      <c r="B19" s="34" t="s">
        <v>204</v>
      </c>
      <c r="C19" s="247">
        <v>1497.44</v>
      </c>
      <c r="D19" s="248">
        <v>1418.0909999999999</v>
      </c>
      <c r="E19" s="249">
        <v>5.5954801208103033E-2</v>
      </c>
      <c r="F19" s="27">
        <v>1418.0909999999999</v>
      </c>
      <c r="G19" s="27">
        <v>1412.2149999999999</v>
      </c>
      <c r="H19" s="27">
        <v>1348.682</v>
      </c>
      <c r="I19" s="27">
        <v>1344.153</v>
      </c>
      <c r="J19" s="251">
        <v>1497.44</v>
      </c>
      <c r="K19" s="23">
        <v>-1497.44</v>
      </c>
      <c r="L19" s="23">
        <v>0</v>
      </c>
      <c r="M19" s="23">
        <v>0</v>
      </c>
      <c r="N19" s="23"/>
    </row>
    <row r="20" spans="1:14" s="14" customFormat="1" ht="19.5" customHeight="1">
      <c r="A20" s="12"/>
      <c r="B20" s="33"/>
      <c r="C20" s="539"/>
      <c r="D20" s="539"/>
      <c r="E20" s="540"/>
      <c r="F20" s="32"/>
      <c r="G20" s="32"/>
      <c r="H20" s="32"/>
      <c r="I20" s="32"/>
      <c r="J20" s="539"/>
      <c r="K20" s="21"/>
      <c r="L20" s="21"/>
      <c r="M20" s="21"/>
      <c r="N20" s="21"/>
    </row>
    <row r="21" spans="1:14" s="380" customFormat="1" ht="19.5" customHeight="1">
      <c r="A21" s="381"/>
      <c r="B21" s="530"/>
      <c r="C21" s="21"/>
      <c r="D21" s="21"/>
      <c r="E21" s="529"/>
      <c r="F21" s="21"/>
      <c r="G21" s="21"/>
      <c r="H21" s="21"/>
      <c r="I21" s="21"/>
      <c r="J21" s="21"/>
      <c r="K21" s="21"/>
      <c r="L21" s="346"/>
      <c r="M21" s="21"/>
      <c r="N21" s="21"/>
    </row>
    <row r="22" spans="1:14" s="24" customFormat="1" ht="19.5" customHeight="1">
      <c r="A22" s="199"/>
      <c r="B22" s="33"/>
      <c r="C22" s="32"/>
      <c r="D22" s="32"/>
      <c r="E22" s="36"/>
      <c r="F22" s="32"/>
      <c r="G22" s="32"/>
      <c r="H22" s="32"/>
      <c r="I22" s="32"/>
      <c r="J22" s="32"/>
      <c r="K22" s="40"/>
      <c r="L22" s="21"/>
      <c r="M22" s="21"/>
      <c r="N22" s="21"/>
    </row>
    <row r="28" spans="1:14" ht="12.75" customHeight="1">
      <c r="C28" s="55">
        <v>0</v>
      </c>
      <c r="D28" s="55">
        <v>0</v>
      </c>
    </row>
  </sheetData>
  <mergeCells count="1">
    <mergeCell ref="A2:M2"/>
  </mergeCells>
  <printOptions horizontalCentered="1" verticalCentered="1"/>
  <pageMargins left="0" right="0" top="0" bottom="0" header="0" footer="0"/>
  <pageSetup paperSize="9" scale="83"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showGridLines="0" zoomScale="60" zoomScaleNormal="60" workbookViewId="0"/>
  </sheetViews>
  <sheetFormatPr defaultRowHeight="12.75" customHeight="1" outlineLevelRow="1" outlineLevelCol="1"/>
  <cols>
    <col min="1" max="1" width="1" style="9" customWidth="1"/>
    <col min="2" max="2" width="31.5703125" style="9" customWidth="1"/>
    <col min="3" max="7" width="10.7109375" style="9" customWidth="1"/>
    <col min="8" max="10" width="10.7109375" style="380" hidden="1" customWidth="1" outlineLevel="1"/>
    <col min="11" max="11" width="3" style="9" hidden="1" customWidth="1" outlineLevel="1"/>
    <col min="12" max="12" width="9.140625" style="9" collapsed="1"/>
    <col min="13" max="16384" width="9.140625" style="9"/>
  </cols>
  <sheetData>
    <row r="1" spans="1:12" ht="15" customHeight="1">
      <c r="A1" s="7"/>
      <c r="B1" s="8"/>
      <c r="K1" s="7"/>
    </row>
    <row r="2" spans="1:12" ht="30.75" customHeight="1">
      <c r="A2" s="549" t="s">
        <v>89</v>
      </c>
      <c r="B2" s="549"/>
      <c r="C2" s="549"/>
      <c r="D2" s="549"/>
      <c r="E2" s="549"/>
      <c r="F2" s="549"/>
      <c r="G2" s="549"/>
      <c r="H2" s="549"/>
      <c r="I2" s="549"/>
      <c r="J2" s="549"/>
      <c r="K2" s="10"/>
    </row>
    <row r="3" spans="1:12" ht="25.5" customHeight="1">
      <c r="A3" s="7"/>
      <c r="B3" s="7"/>
      <c r="K3" s="7"/>
    </row>
    <row r="4" spans="1:12" ht="12.75" customHeight="1">
      <c r="A4" s="7"/>
      <c r="B4" s="11"/>
      <c r="C4" s="7"/>
      <c r="D4" s="7"/>
      <c r="E4" s="7"/>
      <c r="F4" s="7"/>
      <c r="G4" s="7"/>
      <c r="H4" s="44"/>
      <c r="I4" s="44"/>
      <c r="J4" s="44"/>
      <c r="K4" s="7"/>
      <c r="L4" s="441"/>
    </row>
    <row r="5" spans="1:12" s="14" customFormat="1" ht="15" customHeight="1">
      <c r="A5" s="12"/>
      <c r="B5" s="12"/>
      <c r="C5" s="13" t="s">
        <v>44</v>
      </c>
      <c r="D5" s="13" t="s">
        <v>56</v>
      </c>
      <c r="E5" s="13" t="s">
        <v>57</v>
      </c>
      <c r="F5" s="13" t="s">
        <v>58</v>
      </c>
      <c r="G5" s="231" t="s">
        <v>44</v>
      </c>
      <c r="H5" s="38" t="s">
        <v>56</v>
      </c>
      <c r="I5" s="38" t="s">
        <v>57</v>
      </c>
      <c r="J5" s="40" t="s">
        <v>58</v>
      </c>
      <c r="K5" s="13"/>
    </row>
    <row r="6" spans="1:12" s="14" customFormat="1" ht="15" customHeight="1">
      <c r="A6" s="12"/>
      <c r="B6" s="15"/>
      <c r="C6" s="13">
        <v>2016</v>
      </c>
      <c r="D6" s="13">
        <v>2016</v>
      </c>
      <c r="E6" s="13">
        <v>2016</v>
      </c>
      <c r="F6" s="13">
        <v>2016</v>
      </c>
      <c r="G6" s="232">
        <v>2017</v>
      </c>
      <c r="H6" s="38">
        <v>2017</v>
      </c>
      <c r="I6" s="38">
        <v>2017</v>
      </c>
      <c r="J6" s="40">
        <v>2017</v>
      </c>
      <c r="K6" s="13"/>
      <c r="L6" s="16"/>
    </row>
    <row r="7" spans="1:12" s="16" customFormat="1" ht="12" customHeight="1">
      <c r="A7" s="319"/>
      <c r="B7" s="320"/>
      <c r="C7" s="324"/>
      <c r="D7" s="324"/>
      <c r="E7" s="324"/>
      <c r="F7" s="324"/>
      <c r="G7" s="325"/>
      <c r="H7" s="440"/>
      <c r="I7" s="440"/>
      <c r="J7" s="375"/>
      <c r="K7" s="324"/>
    </row>
    <row r="8" spans="1:12" s="19" customFormat="1" ht="21" customHeight="1">
      <c r="A8" s="17"/>
      <c r="B8" s="318" t="s">
        <v>255</v>
      </c>
      <c r="C8" s="18"/>
      <c r="D8" s="18"/>
      <c r="E8" s="18"/>
      <c r="F8" s="18"/>
      <c r="G8" s="317"/>
      <c r="H8" s="47"/>
      <c r="I8" s="47"/>
      <c r="J8" s="439"/>
      <c r="K8" s="18"/>
      <c r="L8" s="338"/>
    </row>
    <row r="9" spans="1:12" s="19" customFormat="1" ht="21" customHeight="1">
      <c r="A9" s="17"/>
      <c r="B9" s="20" t="s">
        <v>35</v>
      </c>
      <c r="C9" s="18">
        <v>960</v>
      </c>
      <c r="D9" s="18">
        <v>948</v>
      </c>
      <c r="E9" s="18">
        <v>943</v>
      </c>
      <c r="F9" s="18">
        <v>929</v>
      </c>
      <c r="G9" s="317">
        <v>923</v>
      </c>
      <c r="H9" s="47" t="e">
        <v>#REF!</v>
      </c>
      <c r="I9" s="47" t="e">
        <v>#REF!</v>
      </c>
      <c r="J9" s="443" t="e">
        <v>#REF!</v>
      </c>
      <c r="K9" s="18"/>
      <c r="L9" s="338"/>
    </row>
    <row r="10" spans="1:12" s="532" customFormat="1" ht="21" hidden="1" customHeight="1" outlineLevel="1">
      <c r="A10" s="47"/>
      <c r="B10" s="517"/>
      <c r="C10" s="47">
        <v>0</v>
      </c>
      <c r="D10" s="47">
        <v>0</v>
      </c>
      <c r="E10" s="47">
        <v>0</v>
      </c>
      <c r="F10" s="47">
        <v>0</v>
      </c>
      <c r="G10" s="531">
        <v>0</v>
      </c>
      <c r="H10" s="47">
        <v>0</v>
      </c>
      <c r="I10" s="47">
        <v>0</v>
      </c>
      <c r="J10" s="443">
        <v>0</v>
      </c>
      <c r="K10" s="47"/>
    </row>
    <row r="11" spans="1:12" s="14" customFormat="1" ht="21" customHeight="1" collapsed="1">
      <c r="A11" s="12"/>
      <c r="B11" s="20" t="s">
        <v>256</v>
      </c>
      <c r="C11" s="18">
        <v>239</v>
      </c>
      <c r="D11" s="18">
        <v>239</v>
      </c>
      <c r="E11" s="18">
        <v>238</v>
      </c>
      <c r="F11" s="18">
        <v>0</v>
      </c>
      <c r="G11" s="317">
        <v>0</v>
      </c>
      <c r="H11" s="47" t="e">
        <v>#REF!</v>
      </c>
      <c r="I11" s="47" t="e">
        <v>#REF!</v>
      </c>
      <c r="J11" s="385" t="e">
        <v>#REF!</v>
      </c>
      <c r="K11" s="21"/>
    </row>
    <row r="12" spans="1:12" s="14" customFormat="1" ht="21" customHeight="1">
      <c r="A12" s="12"/>
      <c r="B12" s="20" t="s">
        <v>257</v>
      </c>
      <c r="C12" s="18">
        <v>183</v>
      </c>
      <c r="D12" s="18">
        <v>183</v>
      </c>
      <c r="E12" s="18">
        <v>184</v>
      </c>
      <c r="F12" s="18">
        <v>160</v>
      </c>
      <c r="G12" s="317">
        <v>160</v>
      </c>
      <c r="H12" s="47" t="e">
        <v>#REF!</v>
      </c>
      <c r="I12" s="47" t="e">
        <v>#REF!</v>
      </c>
      <c r="J12" s="385" t="e">
        <v>#REF!</v>
      </c>
      <c r="K12" s="21"/>
    </row>
    <row r="13" spans="1:12" s="14" customFormat="1" ht="21" customHeight="1">
      <c r="A13" s="12"/>
      <c r="B13" s="20" t="s">
        <v>258</v>
      </c>
      <c r="C13" s="18">
        <v>184</v>
      </c>
      <c r="D13" s="18">
        <v>178</v>
      </c>
      <c r="E13" s="18">
        <v>179</v>
      </c>
      <c r="F13" s="18">
        <v>179</v>
      </c>
      <c r="G13" s="317">
        <v>177</v>
      </c>
      <c r="H13" s="47" t="e">
        <v>#REF!</v>
      </c>
      <c r="I13" s="47" t="e">
        <v>#REF!</v>
      </c>
      <c r="J13" s="385" t="e">
        <v>#REF!</v>
      </c>
      <c r="K13" s="21"/>
    </row>
    <row r="14" spans="1:12" s="14" customFormat="1" ht="21" customHeight="1">
      <c r="A14" s="12"/>
      <c r="B14" s="20" t="s">
        <v>259</v>
      </c>
      <c r="C14" s="18">
        <v>118</v>
      </c>
      <c r="D14" s="18">
        <v>118</v>
      </c>
      <c r="E14" s="18">
        <v>119</v>
      </c>
      <c r="F14" s="18">
        <v>119</v>
      </c>
      <c r="G14" s="317">
        <v>119</v>
      </c>
      <c r="H14" s="47" t="e">
        <v>#REF!</v>
      </c>
      <c r="I14" s="47" t="e">
        <v>#REF!</v>
      </c>
      <c r="J14" s="385" t="e">
        <v>#REF!</v>
      </c>
      <c r="K14" s="21"/>
    </row>
    <row r="15" spans="1:12" s="24" customFormat="1" ht="21" customHeight="1">
      <c r="A15" s="22"/>
      <c r="B15" s="20" t="s">
        <v>260</v>
      </c>
      <c r="C15" s="18">
        <v>1</v>
      </c>
      <c r="D15" s="18">
        <v>0</v>
      </c>
      <c r="E15" s="18">
        <v>0</v>
      </c>
      <c r="F15" s="18">
        <v>0</v>
      </c>
      <c r="G15" s="317">
        <v>0</v>
      </c>
      <c r="H15" s="47" t="e">
        <v>#REF!</v>
      </c>
      <c r="I15" s="47" t="e">
        <v>#REF!</v>
      </c>
      <c r="J15" s="385" t="e">
        <v>#REF!</v>
      </c>
      <c r="K15" s="23"/>
    </row>
    <row r="16" spans="1:12" s="14" customFormat="1" ht="21" customHeight="1">
      <c r="A16" s="12"/>
      <c r="B16" s="20" t="s">
        <v>261</v>
      </c>
      <c r="C16" s="18">
        <v>134</v>
      </c>
      <c r="D16" s="18">
        <v>134</v>
      </c>
      <c r="E16" s="18">
        <v>134</v>
      </c>
      <c r="F16" s="18">
        <v>134</v>
      </c>
      <c r="G16" s="317">
        <v>134</v>
      </c>
      <c r="H16" s="47" t="e">
        <v>#REF!</v>
      </c>
      <c r="I16" s="47" t="e">
        <v>#REF!</v>
      </c>
      <c r="J16" s="385" t="e">
        <v>#REF!</v>
      </c>
      <c r="K16" s="21"/>
    </row>
    <row r="17" spans="1:11" s="14" customFormat="1" ht="21" customHeight="1">
      <c r="A17" s="12"/>
      <c r="B17" s="20" t="s">
        <v>262</v>
      </c>
      <c r="C17" s="18">
        <v>56</v>
      </c>
      <c r="D17" s="18">
        <v>56</v>
      </c>
      <c r="E17" s="18">
        <v>55</v>
      </c>
      <c r="F17" s="18">
        <v>55</v>
      </c>
      <c r="G17" s="317">
        <v>55</v>
      </c>
      <c r="H17" s="47" t="e">
        <v>#REF!</v>
      </c>
      <c r="I17" s="47" t="e">
        <v>#REF!</v>
      </c>
      <c r="J17" s="385" t="e">
        <v>#REF!</v>
      </c>
      <c r="K17" s="21"/>
    </row>
    <row r="18" spans="1:11" s="14" customFormat="1" ht="21" customHeight="1">
      <c r="A18" s="12"/>
      <c r="B18" s="20" t="s">
        <v>263</v>
      </c>
      <c r="C18" s="18">
        <v>0</v>
      </c>
      <c r="D18" s="18">
        <v>0</v>
      </c>
      <c r="E18" s="18">
        <v>0</v>
      </c>
      <c r="F18" s="18">
        <v>0</v>
      </c>
      <c r="G18" s="317">
        <v>0</v>
      </c>
      <c r="H18" s="47" t="e">
        <v>#REF!</v>
      </c>
      <c r="I18" s="47" t="e">
        <v>#REF!</v>
      </c>
      <c r="J18" s="385" t="e">
        <v>#REF!</v>
      </c>
      <c r="K18" s="21"/>
    </row>
    <row r="19" spans="1:11" s="24" customFormat="1" ht="21" customHeight="1">
      <c r="A19" s="22"/>
      <c r="B19" s="20" t="s">
        <v>151</v>
      </c>
      <c r="C19" s="18">
        <v>102</v>
      </c>
      <c r="D19" s="18">
        <v>101</v>
      </c>
      <c r="E19" s="18">
        <v>102</v>
      </c>
      <c r="F19" s="18">
        <v>105</v>
      </c>
      <c r="G19" s="317">
        <v>105</v>
      </c>
      <c r="H19" s="47" t="e">
        <v>#REF!</v>
      </c>
      <c r="I19" s="47" t="e">
        <v>#REF!</v>
      </c>
      <c r="J19" s="385" t="e">
        <v>#REF!</v>
      </c>
      <c r="K19" s="23"/>
    </row>
    <row r="20" spans="1:11" s="24" customFormat="1" ht="21" customHeight="1">
      <c r="A20" s="22"/>
      <c r="B20" s="20" t="s">
        <v>264</v>
      </c>
      <c r="C20" s="18">
        <v>77</v>
      </c>
      <c r="D20" s="18">
        <v>77</v>
      </c>
      <c r="E20" s="18">
        <v>74</v>
      </c>
      <c r="F20" s="18">
        <v>69</v>
      </c>
      <c r="G20" s="317">
        <v>70</v>
      </c>
      <c r="H20" s="47" t="e">
        <v>#REF!</v>
      </c>
      <c r="I20" s="47" t="e">
        <v>#REF!</v>
      </c>
      <c r="J20" s="385" t="e">
        <v>#REF!</v>
      </c>
      <c r="K20" s="23"/>
    </row>
    <row r="21" spans="1:11" s="14" customFormat="1" ht="21" customHeight="1">
      <c r="A21" s="12"/>
      <c r="B21" s="20" t="s">
        <v>265</v>
      </c>
      <c r="C21" s="18">
        <v>71</v>
      </c>
      <c r="D21" s="18">
        <v>71</v>
      </c>
      <c r="E21" s="18">
        <v>71</v>
      </c>
      <c r="F21" s="18">
        <v>71</v>
      </c>
      <c r="G21" s="317">
        <v>71</v>
      </c>
      <c r="H21" s="47" t="e">
        <v>#REF!</v>
      </c>
      <c r="I21" s="47" t="e">
        <v>#REF!</v>
      </c>
      <c r="J21" s="385" t="e">
        <v>#REF!</v>
      </c>
      <c r="K21" s="21"/>
    </row>
    <row r="22" spans="1:11" s="24" customFormat="1" ht="21" customHeight="1">
      <c r="A22" s="22"/>
      <c r="B22" s="20" t="s">
        <v>266</v>
      </c>
      <c r="C22" s="18">
        <v>0</v>
      </c>
      <c r="D22" s="18">
        <v>0</v>
      </c>
      <c r="E22" s="18">
        <v>0</v>
      </c>
      <c r="F22" s="18">
        <v>0</v>
      </c>
      <c r="G22" s="317">
        <v>0</v>
      </c>
      <c r="H22" s="47" t="e">
        <v>#REF!</v>
      </c>
      <c r="I22" s="47" t="e">
        <v>#REF!</v>
      </c>
      <c r="J22" s="385" t="e">
        <v>#REF!</v>
      </c>
      <c r="K22" s="23"/>
    </row>
    <row r="23" spans="1:11" s="14" customFormat="1" ht="21" customHeight="1">
      <c r="A23" s="12"/>
      <c r="B23" s="20" t="s">
        <v>267</v>
      </c>
      <c r="C23" s="18">
        <v>107</v>
      </c>
      <c r="D23" s="18">
        <v>107</v>
      </c>
      <c r="E23" s="18">
        <v>107</v>
      </c>
      <c r="F23" s="18">
        <v>103</v>
      </c>
      <c r="G23" s="317">
        <v>103</v>
      </c>
      <c r="H23" s="47" t="e">
        <v>#REF!</v>
      </c>
      <c r="I23" s="47" t="e">
        <v>#REF!</v>
      </c>
      <c r="J23" s="385" t="e">
        <v>#REF!</v>
      </c>
      <c r="K23" s="21"/>
    </row>
    <row r="24" spans="1:11" s="14" customFormat="1" ht="21" customHeight="1">
      <c r="A24" s="12"/>
      <c r="B24" s="20" t="s">
        <v>268</v>
      </c>
      <c r="C24" s="18">
        <v>0</v>
      </c>
      <c r="D24" s="18">
        <v>0</v>
      </c>
      <c r="E24" s="18">
        <v>0</v>
      </c>
      <c r="F24" s="18">
        <v>0</v>
      </c>
      <c r="G24" s="317">
        <v>0</v>
      </c>
      <c r="H24" s="47" t="e">
        <v>#REF!</v>
      </c>
      <c r="I24" s="47" t="e">
        <v>#REF!</v>
      </c>
      <c r="J24" s="385" t="e">
        <v>#REF!</v>
      </c>
      <c r="K24" s="21"/>
    </row>
    <row r="25" spans="1:11" s="14" customFormat="1" ht="21" customHeight="1">
      <c r="A25" s="12"/>
      <c r="B25" s="20" t="s">
        <v>269</v>
      </c>
      <c r="C25" s="18">
        <v>26</v>
      </c>
      <c r="D25" s="18">
        <v>26</v>
      </c>
      <c r="E25" s="18">
        <v>26</v>
      </c>
      <c r="F25" s="18">
        <v>26</v>
      </c>
      <c r="G25" s="317">
        <v>26</v>
      </c>
      <c r="H25" s="47" t="e">
        <v>#REF!</v>
      </c>
      <c r="I25" s="47" t="e">
        <v>#REF!</v>
      </c>
      <c r="J25" s="385" t="e">
        <v>#REF!</v>
      </c>
      <c r="K25" s="21"/>
    </row>
    <row r="26" spans="1:11" s="24" customFormat="1" ht="21" customHeight="1">
      <c r="A26" s="12"/>
      <c r="B26" s="20" t="s">
        <v>270</v>
      </c>
      <c r="C26" s="18">
        <v>0</v>
      </c>
      <c r="D26" s="18">
        <v>0</v>
      </c>
      <c r="E26" s="18">
        <v>0</v>
      </c>
      <c r="F26" s="18">
        <v>0</v>
      </c>
      <c r="G26" s="317">
        <v>0</v>
      </c>
      <c r="H26" s="47" t="e">
        <v>#REF!</v>
      </c>
      <c r="I26" s="47" t="e">
        <v>#REF!</v>
      </c>
      <c r="J26" s="385" t="e">
        <v>#REF!</v>
      </c>
      <c r="K26" s="21"/>
    </row>
    <row r="27" spans="1:11" s="26" customFormat="1" ht="21" customHeight="1">
      <c r="A27" s="25"/>
      <c r="B27" s="20" t="s">
        <v>271</v>
      </c>
      <c r="C27" s="18">
        <v>1</v>
      </c>
      <c r="D27" s="18">
        <v>1</v>
      </c>
      <c r="E27" s="18">
        <v>1</v>
      </c>
      <c r="F27" s="18">
        <v>1</v>
      </c>
      <c r="G27" s="317">
        <v>1</v>
      </c>
      <c r="H27" s="47" t="e">
        <v>#REF!</v>
      </c>
      <c r="I27" s="47" t="e">
        <v>#REF!</v>
      </c>
      <c r="J27" s="385" t="e">
        <v>#REF!</v>
      </c>
      <c r="K27" s="23"/>
    </row>
    <row r="28" spans="1:11" ht="21" customHeight="1">
      <c r="A28" s="7"/>
      <c r="B28" s="20" t="s">
        <v>272</v>
      </c>
      <c r="C28" s="18">
        <v>1</v>
      </c>
      <c r="D28" s="18">
        <v>1</v>
      </c>
      <c r="E28" s="18">
        <v>1</v>
      </c>
      <c r="F28" s="18">
        <v>1</v>
      </c>
      <c r="G28" s="317">
        <v>1</v>
      </c>
      <c r="H28" s="47" t="e">
        <v>#REF!</v>
      </c>
      <c r="I28" s="47" t="e">
        <v>#REF!</v>
      </c>
      <c r="J28" s="444" t="e">
        <v>#REF!</v>
      </c>
      <c r="K28" s="7"/>
    </row>
    <row r="29" spans="1:11" ht="21" customHeight="1">
      <c r="B29" s="20" t="s">
        <v>273</v>
      </c>
      <c r="C29" s="18">
        <v>1</v>
      </c>
      <c r="D29" s="18">
        <v>1</v>
      </c>
      <c r="E29" s="18">
        <v>1</v>
      </c>
      <c r="F29" s="18">
        <v>1</v>
      </c>
      <c r="G29" s="317">
        <v>1</v>
      </c>
      <c r="H29" s="47" t="e">
        <v>#REF!</v>
      </c>
      <c r="I29" s="47" t="e">
        <v>#REF!</v>
      </c>
      <c r="J29" s="385" t="e">
        <v>#REF!</v>
      </c>
    </row>
    <row r="30" spans="1:11" ht="21" customHeight="1">
      <c r="B30" s="20" t="s">
        <v>274</v>
      </c>
      <c r="C30" s="18">
        <v>0</v>
      </c>
      <c r="D30" s="18">
        <v>0</v>
      </c>
      <c r="E30" s="18">
        <v>0</v>
      </c>
      <c r="F30" s="18">
        <v>0</v>
      </c>
      <c r="G30" s="317">
        <v>0</v>
      </c>
      <c r="H30" s="47" t="e">
        <v>#REF!</v>
      </c>
      <c r="I30" s="47" t="e">
        <v>#REF!</v>
      </c>
      <c r="J30" s="385" t="e">
        <v>#REF!</v>
      </c>
    </row>
    <row r="31" spans="1:11" ht="21" customHeight="1">
      <c r="B31" s="20" t="s">
        <v>275</v>
      </c>
      <c r="C31" s="18">
        <v>0</v>
      </c>
      <c r="D31" s="18">
        <v>0</v>
      </c>
      <c r="E31" s="18">
        <v>0</v>
      </c>
      <c r="F31" s="18">
        <v>0</v>
      </c>
      <c r="G31" s="317">
        <v>0</v>
      </c>
      <c r="H31" s="47" t="e">
        <v>#REF!</v>
      </c>
      <c r="I31" s="47" t="e">
        <v>#REF!</v>
      </c>
      <c r="J31" s="385" t="e">
        <v>#REF!</v>
      </c>
    </row>
    <row r="32" spans="1:11" ht="21" customHeight="1">
      <c r="B32" s="328" t="s">
        <v>276</v>
      </c>
      <c r="C32" s="329">
        <v>2261</v>
      </c>
      <c r="D32" s="329">
        <v>2241</v>
      </c>
      <c r="E32" s="329">
        <v>2235</v>
      </c>
      <c r="F32" s="329">
        <v>1953</v>
      </c>
      <c r="G32" s="330">
        <v>1946</v>
      </c>
      <c r="H32" s="442" t="e">
        <v>#REF!</v>
      </c>
      <c r="I32" s="442" t="e">
        <v>#REF!</v>
      </c>
      <c r="J32" s="445" t="e">
        <v>#REF!</v>
      </c>
    </row>
    <row r="33" spans="2:10" ht="21" customHeight="1">
      <c r="B33" s="20" t="s">
        <v>125</v>
      </c>
      <c r="C33" s="18">
        <v>3805</v>
      </c>
      <c r="D33" s="18">
        <v>3614</v>
      </c>
      <c r="E33" s="18">
        <v>3613</v>
      </c>
      <c r="F33" s="18">
        <v>3524</v>
      </c>
      <c r="G33" s="317">
        <v>3459</v>
      </c>
      <c r="H33" s="47" t="e">
        <v>#REF!</v>
      </c>
      <c r="I33" s="47" t="e">
        <v>#REF!</v>
      </c>
      <c r="J33" s="439" t="e">
        <v>#REF!</v>
      </c>
    </row>
    <row r="34" spans="2:10" ht="21" customHeight="1">
      <c r="B34" s="20" t="s">
        <v>277</v>
      </c>
      <c r="C34" s="18">
        <v>514</v>
      </c>
      <c r="D34" s="18">
        <v>512</v>
      </c>
      <c r="E34" s="18">
        <v>510</v>
      </c>
      <c r="F34" s="18">
        <v>516</v>
      </c>
      <c r="G34" s="317">
        <v>516</v>
      </c>
      <c r="H34" s="47" t="e">
        <v>#REF!</v>
      </c>
      <c r="I34" s="47" t="e">
        <v>#REF!</v>
      </c>
      <c r="J34" s="439" t="e">
        <v>#REF!</v>
      </c>
    </row>
    <row r="35" spans="2:10" ht="21" customHeight="1">
      <c r="B35" s="20" t="s">
        <v>278</v>
      </c>
      <c r="C35" s="18">
        <v>196</v>
      </c>
      <c r="D35" s="18">
        <v>173</v>
      </c>
      <c r="E35" s="18">
        <v>170</v>
      </c>
      <c r="F35" s="18">
        <v>164</v>
      </c>
      <c r="G35" s="317">
        <v>152</v>
      </c>
      <c r="H35" s="47" t="e">
        <v>#REF!</v>
      </c>
      <c r="I35" s="47" t="e">
        <v>#REF!</v>
      </c>
      <c r="J35" s="439" t="e">
        <v>#REF!</v>
      </c>
    </row>
    <row r="36" spans="2:10" ht="21" customHeight="1">
      <c r="B36" s="328" t="s">
        <v>279</v>
      </c>
      <c r="C36" s="329">
        <v>4515</v>
      </c>
      <c r="D36" s="329">
        <v>4299</v>
      </c>
      <c r="E36" s="329">
        <v>4293</v>
      </c>
      <c r="F36" s="329">
        <v>4204</v>
      </c>
      <c r="G36" s="330">
        <v>4127</v>
      </c>
      <c r="H36" s="442" t="e">
        <v>#REF!</v>
      </c>
      <c r="I36" s="442" t="e">
        <v>#REF!</v>
      </c>
      <c r="J36" s="445" t="e">
        <v>#REF!</v>
      </c>
    </row>
    <row r="37" spans="2:10" ht="21" customHeight="1">
      <c r="B37" s="20" t="s">
        <v>280</v>
      </c>
      <c r="C37" s="18">
        <v>12</v>
      </c>
      <c r="D37" s="18">
        <v>10</v>
      </c>
      <c r="E37" s="18">
        <v>10</v>
      </c>
      <c r="F37" s="18">
        <v>11</v>
      </c>
      <c r="G37" s="317">
        <v>11</v>
      </c>
      <c r="H37" s="47" t="e">
        <v>#REF!</v>
      </c>
      <c r="I37" s="47" t="e">
        <v>#REF!</v>
      </c>
      <c r="J37" s="439" t="e">
        <v>#REF!</v>
      </c>
    </row>
    <row r="38" spans="2:10" ht="21" customHeight="1">
      <c r="B38" s="20" t="s">
        <v>281</v>
      </c>
      <c r="C38" s="18">
        <v>10</v>
      </c>
      <c r="D38" s="18">
        <v>9</v>
      </c>
      <c r="E38" s="18">
        <v>7</v>
      </c>
      <c r="F38" s="18">
        <v>6</v>
      </c>
      <c r="G38" s="317">
        <v>6</v>
      </c>
      <c r="H38" s="47" t="e">
        <v>#REF!</v>
      </c>
      <c r="I38" s="47" t="e">
        <v>#REF!</v>
      </c>
      <c r="J38" s="439" t="e">
        <v>#REF!</v>
      </c>
    </row>
    <row r="39" spans="2:10" ht="21" customHeight="1">
      <c r="B39" s="20" t="s">
        <v>282</v>
      </c>
      <c r="C39" s="18">
        <v>0</v>
      </c>
      <c r="D39" s="18">
        <v>0</v>
      </c>
      <c r="E39" s="18">
        <v>0</v>
      </c>
      <c r="F39" s="18">
        <v>0</v>
      </c>
      <c r="G39" s="317">
        <v>0</v>
      </c>
      <c r="H39" s="47" t="e">
        <v>#REF!</v>
      </c>
      <c r="I39" s="47" t="e">
        <v>#REF!</v>
      </c>
      <c r="J39" s="439" t="e">
        <v>#REF!</v>
      </c>
    </row>
    <row r="40" spans="2:10" ht="21" customHeight="1">
      <c r="B40" s="20" t="s">
        <v>283</v>
      </c>
      <c r="C40" s="18">
        <v>7</v>
      </c>
      <c r="D40" s="18">
        <v>7</v>
      </c>
      <c r="E40" s="18">
        <v>7</v>
      </c>
      <c r="F40" s="18">
        <v>7</v>
      </c>
      <c r="G40" s="317">
        <v>7</v>
      </c>
      <c r="H40" s="47" t="e">
        <v>#REF!</v>
      </c>
      <c r="I40" s="47" t="e">
        <v>#REF!</v>
      </c>
      <c r="J40" s="439" t="e">
        <v>#REF!</v>
      </c>
    </row>
    <row r="41" spans="2:10" ht="21" customHeight="1">
      <c r="B41" s="20" t="s">
        <v>284</v>
      </c>
      <c r="C41" s="18">
        <v>14</v>
      </c>
      <c r="D41" s="18">
        <v>18</v>
      </c>
      <c r="E41" s="18">
        <v>19</v>
      </c>
      <c r="F41" s="18">
        <v>19</v>
      </c>
      <c r="G41" s="317">
        <v>19</v>
      </c>
      <c r="H41" s="47" t="e">
        <v>#REF!</v>
      </c>
      <c r="I41" s="47" t="e">
        <v>#REF!</v>
      </c>
      <c r="J41" s="439" t="e">
        <v>#REF!</v>
      </c>
    </row>
    <row r="42" spans="2:10" ht="21" customHeight="1">
      <c r="B42" s="20" t="s">
        <v>285</v>
      </c>
      <c r="C42" s="18">
        <v>2</v>
      </c>
      <c r="D42" s="18">
        <v>2</v>
      </c>
      <c r="E42" s="18">
        <v>2</v>
      </c>
      <c r="F42" s="18">
        <v>2</v>
      </c>
      <c r="G42" s="317">
        <v>2</v>
      </c>
      <c r="H42" s="47" t="e">
        <v>#REF!</v>
      </c>
      <c r="I42" s="47" t="e">
        <v>#REF!</v>
      </c>
      <c r="J42" s="439" t="e">
        <v>#REF!</v>
      </c>
    </row>
    <row r="43" spans="2:10" ht="21" customHeight="1">
      <c r="B43" s="20" t="s">
        <v>286</v>
      </c>
      <c r="C43" s="18">
        <v>5</v>
      </c>
      <c r="D43" s="18">
        <v>5</v>
      </c>
      <c r="E43" s="18">
        <v>5</v>
      </c>
      <c r="F43" s="18">
        <v>5</v>
      </c>
      <c r="G43" s="317">
        <v>5</v>
      </c>
      <c r="H43" s="47" t="e">
        <v>#REF!</v>
      </c>
      <c r="I43" s="47" t="e">
        <v>#REF!</v>
      </c>
      <c r="J43" s="439" t="e">
        <v>#REF!</v>
      </c>
    </row>
    <row r="44" spans="2:10" ht="21" customHeight="1">
      <c r="B44" s="20" t="s">
        <v>287</v>
      </c>
      <c r="C44" s="18">
        <v>0</v>
      </c>
      <c r="D44" s="18">
        <v>0</v>
      </c>
      <c r="E44" s="18">
        <v>0</v>
      </c>
      <c r="F44" s="18">
        <v>0</v>
      </c>
      <c r="G44" s="317">
        <v>0</v>
      </c>
      <c r="H44" s="47" t="e">
        <v>#REF!</v>
      </c>
      <c r="I44" s="47" t="e">
        <v>#REF!</v>
      </c>
      <c r="J44" s="439" t="e">
        <v>#REF!</v>
      </c>
    </row>
    <row r="45" spans="2:10" ht="21" customHeight="1">
      <c r="B45" s="20" t="s">
        <v>288</v>
      </c>
      <c r="C45" s="18">
        <v>3</v>
      </c>
      <c r="D45" s="18">
        <v>3</v>
      </c>
      <c r="E45" s="18">
        <v>3</v>
      </c>
      <c r="F45" s="18">
        <v>3</v>
      </c>
      <c r="G45" s="317">
        <v>3</v>
      </c>
      <c r="H45" s="47" t="e">
        <v>#REF!</v>
      </c>
      <c r="I45" s="47" t="e">
        <v>#REF!</v>
      </c>
      <c r="J45" s="439" t="e">
        <v>#REF!</v>
      </c>
    </row>
    <row r="46" spans="2:10" ht="21" customHeight="1">
      <c r="B46" s="20" t="s">
        <v>289</v>
      </c>
      <c r="C46" s="18">
        <v>2</v>
      </c>
      <c r="D46" s="18">
        <v>2</v>
      </c>
      <c r="E46" s="18">
        <v>2</v>
      </c>
      <c r="F46" s="18">
        <v>2</v>
      </c>
      <c r="G46" s="317">
        <v>2</v>
      </c>
      <c r="H46" s="47" t="e">
        <v>#REF!</v>
      </c>
      <c r="I46" s="47" t="e">
        <v>#REF!</v>
      </c>
      <c r="J46" s="439" t="e">
        <v>#REF!</v>
      </c>
    </row>
    <row r="47" spans="2:10" ht="21" customHeight="1">
      <c r="B47" s="20" t="s">
        <v>290</v>
      </c>
      <c r="C47" s="18">
        <v>3</v>
      </c>
      <c r="D47" s="18">
        <v>3</v>
      </c>
      <c r="E47" s="18">
        <v>2</v>
      </c>
      <c r="F47" s="18">
        <v>2</v>
      </c>
      <c r="G47" s="317">
        <v>2</v>
      </c>
      <c r="H47" s="47" t="e">
        <v>#REF!</v>
      </c>
      <c r="I47" s="47" t="e">
        <v>#REF!</v>
      </c>
      <c r="J47" s="439" t="e">
        <v>#REF!</v>
      </c>
    </row>
    <row r="48" spans="2:10" ht="21" customHeight="1">
      <c r="B48" s="20" t="s">
        <v>291</v>
      </c>
      <c r="C48" s="18">
        <v>2</v>
      </c>
      <c r="D48" s="18">
        <v>2</v>
      </c>
      <c r="E48" s="18">
        <v>2</v>
      </c>
      <c r="F48" s="18">
        <v>2</v>
      </c>
      <c r="G48" s="317">
        <v>2</v>
      </c>
      <c r="H48" s="47" t="e">
        <v>#REF!</v>
      </c>
      <c r="I48" s="47" t="e">
        <v>#REF!</v>
      </c>
      <c r="J48" s="439" t="e">
        <v>#REF!</v>
      </c>
    </row>
    <row r="49" spans="2:10" ht="21" customHeight="1">
      <c r="B49" s="20" t="s">
        <v>292</v>
      </c>
      <c r="C49" s="18">
        <v>2</v>
      </c>
      <c r="D49" s="18">
        <v>1</v>
      </c>
      <c r="E49" s="18">
        <v>1</v>
      </c>
      <c r="F49" s="18">
        <v>1</v>
      </c>
      <c r="G49" s="317">
        <v>1</v>
      </c>
      <c r="H49" s="47" t="e">
        <v>#REF!</v>
      </c>
      <c r="I49" s="47" t="e">
        <v>#REF!</v>
      </c>
      <c r="J49" s="439" t="e">
        <v>#REF!</v>
      </c>
    </row>
    <row r="50" spans="2:10" ht="21" customHeight="1">
      <c r="B50" s="20" t="s">
        <v>293</v>
      </c>
      <c r="C50" s="18">
        <v>1</v>
      </c>
      <c r="D50" s="18">
        <v>1</v>
      </c>
      <c r="E50" s="18">
        <v>1</v>
      </c>
      <c r="F50" s="18">
        <v>1</v>
      </c>
      <c r="G50" s="317">
        <v>1</v>
      </c>
      <c r="H50" s="47" t="e">
        <v>#REF!</v>
      </c>
      <c r="I50" s="47" t="e">
        <v>#REF!</v>
      </c>
      <c r="J50" s="439" t="e">
        <v>#REF!</v>
      </c>
    </row>
    <row r="51" spans="2:10" ht="21" customHeight="1">
      <c r="B51" s="20" t="s">
        <v>294</v>
      </c>
      <c r="C51" s="18">
        <v>2</v>
      </c>
      <c r="D51" s="18">
        <v>2</v>
      </c>
      <c r="E51" s="18">
        <v>2</v>
      </c>
      <c r="F51" s="18">
        <v>2</v>
      </c>
      <c r="G51" s="317">
        <v>2</v>
      </c>
      <c r="H51" s="47" t="e">
        <v>#REF!</v>
      </c>
      <c r="I51" s="47" t="e">
        <v>#REF!</v>
      </c>
      <c r="J51" s="439" t="e">
        <v>#REF!</v>
      </c>
    </row>
    <row r="52" spans="2:10" ht="21" customHeight="1">
      <c r="B52" s="20" t="s">
        <v>295</v>
      </c>
      <c r="C52" s="18">
        <v>0</v>
      </c>
      <c r="D52" s="18">
        <v>0</v>
      </c>
      <c r="E52" s="18">
        <v>0</v>
      </c>
      <c r="F52" s="18">
        <v>0</v>
      </c>
      <c r="G52" s="317">
        <v>0</v>
      </c>
      <c r="H52" s="47" t="e">
        <v>#REF!</v>
      </c>
      <c r="I52" s="47" t="e">
        <v>#REF!</v>
      </c>
      <c r="J52" s="439" t="e">
        <v>#REF!</v>
      </c>
    </row>
    <row r="53" spans="2:10" ht="21" customHeight="1" collapsed="1">
      <c r="B53" s="20" t="s">
        <v>296</v>
      </c>
      <c r="C53" s="18">
        <v>0</v>
      </c>
      <c r="D53" s="18">
        <v>0</v>
      </c>
      <c r="E53" s="18">
        <v>0</v>
      </c>
      <c r="F53" s="18">
        <v>0</v>
      </c>
      <c r="G53" s="317">
        <v>0</v>
      </c>
      <c r="H53" s="47" t="e">
        <v>#REF!</v>
      </c>
      <c r="I53" s="47" t="e">
        <v>#REF!</v>
      </c>
      <c r="J53" s="439" t="e">
        <v>#REF!</v>
      </c>
    </row>
    <row r="54" spans="2:10" ht="21" customHeight="1">
      <c r="B54" s="20" t="s">
        <v>297</v>
      </c>
      <c r="C54" s="18">
        <v>1</v>
      </c>
      <c r="D54" s="18">
        <v>1</v>
      </c>
      <c r="E54" s="18">
        <v>1</v>
      </c>
      <c r="F54" s="18">
        <v>1</v>
      </c>
      <c r="G54" s="317">
        <v>1</v>
      </c>
      <c r="H54" s="47" t="e">
        <v>#REF!</v>
      </c>
      <c r="I54" s="47" t="e">
        <v>#REF!</v>
      </c>
      <c r="J54" s="439" t="e">
        <v>#REF!</v>
      </c>
    </row>
    <row r="55" spans="2:10" ht="21" customHeight="1">
      <c r="B55" s="20" t="s">
        <v>298</v>
      </c>
      <c r="C55" s="18">
        <v>0</v>
      </c>
      <c r="D55" s="18">
        <v>0</v>
      </c>
      <c r="E55" s="18">
        <v>0</v>
      </c>
      <c r="F55" s="18">
        <v>0</v>
      </c>
      <c r="G55" s="317">
        <v>0</v>
      </c>
      <c r="H55" s="47" t="e">
        <v>#REF!</v>
      </c>
      <c r="I55" s="47" t="e">
        <v>#REF!</v>
      </c>
      <c r="J55" s="439" t="e">
        <v>#REF!</v>
      </c>
    </row>
    <row r="56" spans="2:10" ht="21" customHeight="1">
      <c r="B56" s="20" t="s">
        <v>299</v>
      </c>
      <c r="C56" s="18">
        <v>0</v>
      </c>
      <c r="D56" s="18">
        <v>0</v>
      </c>
      <c r="E56" s="18">
        <v>0</v>
      </c>
      <c r="F56" s="18">
        <v>0</v>
      </c>
      <c r="G56" s="317">
        <v>0</v>
      </c>
      <c r="H56" s="47" t="e">
        <v>#REF!</v>
      </c>
      <c r="I56" s="47" t="e">
        <v>#REF!</v>
      </c>
      <c r="J56" s="439" t="e">
        <v>#REF!</v>
      </c>
    </row>
    <row r="57" spans="2:10" ht="21" customHeight="1">
      <c r="B57" s="20" t="s">
        <v>300</v>
      </c>
      <c r="C57" s="18">
        <v>0</v>
      </c>
      <c r="D57" s="18">
        <v>0</v>
      </c>
      <c r="E57" s="18">
        <v>0</v>
      </c>
      <c r="F57" s="18">
        <v>0</v>
      </c>
      <c r="G57" s="317">
        <v>0</v>
      </c>
      <c r="H57" s="47" t="e">
        <v>#REF!</v>
      </c>
      <c r="I57" s="47" t="e">
        <v>#REF!</v>
      </c>
      <c r="J57" s="439" t="e">
        <v>#REF!</v>
      </c>
    </row>
    <row r="58" spans="2:10" ht="21" customHeight="1">
      <c r="B58" s="20" t="s">
        <v>301</v>
      </c>
      <c r="C58" s="18">
        <v>0</v>
      </c>
      <c r="D58" s="18">
        <v>0</v>
      </c>
      <c r="E58" s="18">
        <v>0</v>
      </c>
      <c r="F58" s="18">
        <v>0</v>
      </c>
      <c r="G58" s="317">
        <v>0</v>
      </c>
      <c r="H58" s="47" t="e">
        <v>#REF!</v>
      </c>
      <c r="I58" s="47" t="e">
        <v>#REF!</v>
      </c>
      <c r="J58" s="439" t="e">
        <v>#REF!</v>
      </c>
    </row>
    <row r="59" spans="2:10" ht="21" customHeight="1">
      <c r="B59" s="20" t="s">
        <v>302</v>
      </c>
      <c r="C59" s="18">
        <v>0</v>
      </c>
      <c r="D59" s="18">
        <v>0</v>
      </c>
      <c r="E59" s="18">
        <v>0</v>
      </c>
      <c r="F59" s="18">
        <v>0</v>
      </c>
      <c r="G59" s="317">
        <v>0</v>
      </c>
      <c r="H59" s="47" t="e">
        <v>#REF!</v>
      </c>
      <c r="I59" s="47" t="e">
        <v>#REF!</v>
      </c>
      <c r="J59" s="439" t="e">
        <v>#REF!</v>
      </c>
    </row>
    <row r="60" spans="2:10" ht="21" customHeight="1">
      <c r="B60" s="20" t="s">
        <v>303</v>
      </c>
      <c r="C60" s="18">
        <v>0</v>
      </c>
      <c r="D60" s="18">
        <v>0</v>
      </c>
      <c r="E60" s="18">
        <v>0</v>
      </c>
      <c r="F60" s="18">
        <v>0</v>
      </c>
      <c r="G60" s="317">
        <v>0</v>
      </c>
      <c r="H60" s="47" t="e">
        <v>#REF!</v>
      </c>
      <c r="I60" s="47" t="e">
        <v>#REF!</v>
      </c>
      <c r="J60" s="439" t="e">
        <v>#REF!</v>
      </c>
    </row>
    <row r="61" spans="2:10" ht="21" customHeight="1">
      <c r="B61" s="20" t="s">
        <v>304</v>
      </c>
      <c r="C61" s="18">
        <v>0</v>
      </c>
      <c r="D61" s="18">
        <v>0</v>
      </c>
      <c r="E61" s="18">
        <v>0</v>
      </c>
      <c r="F61" s="18">
        <v>0</v>
      </c>
      <c r="G61" s="317">
        <v>0</v>
      </c>
      <c r="H61" s="47" t="e">
        <v>#REF!</v>
      </c>
      <c r="I61" s="47" t="e">
        <v>#REF!</v>
      </c>
      <c r="J61" s="439" t="e">
        <v>#REF!</v>
      </c>
    </row>
    <row r="62" spans="2:10" ht="21" customHeight="1">
      <c r="B62" s="20" t="s">
        <v>149</v>
      </c>
      <c r="C62" s="18">
        <v>0</v>
      </c>
      <c r="D62" s="18">
        <v>0</v>
      </c>
      <c r="E62" s="18">
        <v>0</v>
      </c>
      <c r="F62" s="18">
        <v>0</v>
      </c>
      <c r="G62" s="317">
        <v>0</v>
      </c>
      <c r="H62" s="47" t="e">
        <v>#REF!</v>
      </c>
      <c r="I62" s="47" t="e">
        <v>#REF!</v>
      </c>
      <c r="J62" s="439" t="e">
        <v>#REF!</v>
      </c>
    </row>
    <row r="63" spans="2:10" ht="21" customHeight="1">
      <c r="B63" s="20" t="s">
        <v>305</v>
      </c>
      <c r="C63" s="18">
        <v>0</v>
      </c>
      <c r="D63" s="18">
        <v>0</v>
      </c>
      <c r="E63" s="18">
        <v>0</v>
      </c>
      <c r="F63" s="18">
        <v>0</v>
      </c>
      <c r="G63" s="317">
        <v>0</v>
      </c>
      <c r="H63" s="47" t="e">
        <v>#REF!</v>
      </c>
      <c r="I63" s="47" t="e">
        <v>#REF!</v>
      </c>
      <c r="J63" s="439" t="e">
        <v>#REF!</v>
      </c>
    </row>
    <row r="64" spans="2:10" ht="21" customHeight="1">
      <c r="B64" s="20" t="s">
        <v>306</v>
      </c>
      <c r="C64" s="18">
        <v>0</v>
      </c>
      <c r="D64" s="18">
        <v>0</v>
      </c>
      <c r="E64" s="18">
        <v>0</v>
      </c>
      <c r="F64" s="18">
        <v>0</v>
      </c>
      <c r="G64" s="317">
        <v>0</v>
      </c>
      <c r="H64" s="47" t="e">
        <v>#REF!</v>
      </c>
      <c r="I64" s="47" t="e">
        <v>#REF!</v>
      </c>
      <c r="J64" s="439" t="e">
        <v>#REF!</v>
      </c>
    </row>
    <row r="65" spans="2:10" ht="21" customHeight="1">
      <c r="B65" s="20" t="s">
        <v>307</v>
      </c>
      <c r="C65" s="18">
        <v>0</v>
      </c>
      <c r="D65" s="18">
        <v>0</v>
      </c>
      <c r="E65" s="18">
        <v>0</v>
      </c>
      <c r="F65" s="18">
        <v>0</v>
      </c>
      <c r="G65" s="317">
        <v>0</v>
      </c>
      <c r="H65" s="47" t="e">
        <v>#REF!</v>
      </c>
      <c r="I65" s="47" t="e">
        <v>#REF!</v>
      </c>
      <c r="J65" s="439" t="e">
        <v>#REF!</v>
      </c>
    </row>
    <row r="66" spans="2:10" ht="21" customHeight="1">
      <c r="B66" s="20" t="s">
        <v>308</v>
      </c>
      <c r="C66" s="18">
        <v>0</v>
      </c>
      <c r="D66" s="18">
        <v>0</v>
      </c>
      <c r="E66" s="18">
        <v>0</v>
      </c>
      <c r="F66" s="18">
        <v>0</v>
      </c>
      <c r="G66" s="317">
        <v>0</v>
      </c>
      <c r="H66" s="47" t="e">
        <v>#REF!</v>
      </c>
      <c r="I66" s="47" t="e">
        <v>#REF!</v>
      </c>
      <c r="J66" s="439" t="e">
        <v>#REF!</v>
      </c>
    </row>
    <row r="67" spans="2:10" ht="21" customHeight="1">
      <c r="B67" s="20" t="s">
        <v>309</v>
      </c>
      <c r="C67" s="18">
        <v>0</v>
      </c>
      <c r="D67" s="18">
        <v>0</v>
      </c>
      <c r="E67" s="18">
        <v>0</v>
      </c>
      <c r="F67" s="18">
        <v>0</v>
      </c>
      <c r="G67" s="317">
        <v>0</v>
      </c>
      <c r="H67" s="47" t="e">
        <v>#REF!</v>
      </c>
      <c r="I67" s="47" t="e">
        <v>#REF!</v>
      </c>
      <c r="J67" s="439" t="e">
        <v>#REF!</v>
      </c>
    </row>
    <row r="68" spans="2:10" ht="21" customHeight="1">
      <c r="B68" s="20" t="s">
        <v>310</v>
      </c>
      <c r="C68" s="18">
        <v>0</v>
      </c>
      <c r="D68" s="18">
        <v>0</v>
      </c>
      <c r="E68" s="18">
        <v>0</v>
      </c>
      <c r="F68" s="18">
        <v>0</v>
      </c>
      <c r="G68" s="317">
        <v>0</v>
      </c>
      <c r="H68" s="47" t="e">
        <v>#REF!</v>
      </c>
      <c r="I68" s="47" t="e">
        <v>#REF!</v>
      </c>
      <c r="J68" s="439" t="e">
        <v>#REF!</v>
      </c>
    </row>
    <row r="69" spans="2:10" ht="21" customHeight="1">
      <c r="B69" s="20" t="s">
        <v>311</v>
      </c>
      <c r="C69" s="18">
        <v>0</v>
      </c>
      <c r="D69" s="18">
        <v>0</v>
      </c>
      <c r="E69" s="18">
        <v>0</v>
      </c>
      <c r="F69" s="18">
        <v>0</v>
      </c>
      <c r="G69" s="317">
        <v>0</v>
      </c>
      <c r="H69" s="47" t="e">
        <v>#REF!</v>
      </c>
      <c r="I69" s="47" t="e">
        <v>#REF!</v>
      </c>
      <c r="J69" s="439" t="e">
        <v>#REF!</v>
      </c>
    </row>
    <row r="70" spans="2:10" ht="21" customHeight="1">
      <c r="B70" s="328" t="s">
        <v>312</v>
      </c>
      <c r="C70" s="329">
        <v>66</v>
      </c>
      <c r="D70" s="329">
        <v>66</v>
      </c>
      <c r="E70" s="329">
        <v>64</v>
      </c>
      <c r="F70" s="329">
        <v>64</v>
      </c>
      <c r="G70" s="330">
        <v>64</v>
      </c>
      <c r="H70" s="442" t="e">
        <v>#REF!</v>
      </c>
      <c r="I70" s="442" t="e">
        <v>#REF!</v>
      </c>
      <c r="J70" s="445" t="e">
        <v>#REF!</v>
      </c>
    </row>
    <row r="71" spans="2:10" ht="21" customHeight="1">
      <c r="B71" s="328" t="s">
        <v>152</v>
      </c>
      <c r="C71" s="329">
        <v>6842</v>
      </c>
      <c r="D71" s="329">
        <v>6606</v>
      </c>
      <c r="E71" s="329">
        <v>6592</v>
      </c>
      <c r="F71" s="329">
        <v>6221</v>
      </c>
      <c r="G71" s="331">
        <v>6137</v>
      </c>
      <c r="H71" s="442" t="e">
        <v>#REF!</v>
      </c>
      <c r="I71" s="442" t="e">
        <v>#REF!</v>
      </c>
      <c r="J71" s="445" t="e">
        <v>#REF!</v>
      </c>
    </row>
    <row r="72" spans="2:10" ht="21" customHeight="1"/>
    <row r="73" spans="2:10" ht="21" customHeight="1"/>
    <row r="74" spans="2:10" ht="21" customHeight="1"/>
    <row r="75" spans="2:10" ht="21" customHeight="1"/>
    <row r="76" spans="2:10" ht="21" customHeight="1"/>
    <row r="77" spans="2:10" ht="21" customHeight="1"/>
    <row r="78" spans="2:10" ht="21" customHeight="1"/>
    <row r="79" spans="2:10" ht="21" customHeight="1"/>
    <row r="80" spans="2:1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mergeCells count="1">
    <mergeCell ref="A2:J2"/>
  </mergeCells>
  <printOptions horizontalCentered="1" verticalCentered="1"/>
  <pageMargins left="0" right="0" top="0" bottom="0" header="0" footer="0"/>
  <pageSetup paperSize="8" scale="83"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3"/>
  <sheetViews>
    <sheetView showGridLines="0" zoomScale="70" zoomScaleNormal="70" workbookViewId="0"/>
  </sheetViews>
  <sheetFormatPr defaultRowHeight="12.75" outlineLevelCol="1"/>
  <cols>
    <col min="1" max="1" width="1" style="9" customWidth="1"/>
    <col min="2" max="2" width="54.140625" style="9" customWidth="1"/>
    <col min="3" max="7" width="11.42578125" style="9" customWidth="1"/>
    <col min="8" max="10" width="11.42578125" style="380" hidden="1" customWidth="1" outlineLevel="1"/>
    <col min="11" max="11" width="9.42578125" style="9" bestFit="1" customWidth="1" collapsed="1"/>
    <col min="12" max="16384" width="9.140625" style="9"/>
  </cols>
  <sheetData>
    <row r="1" spans="1:11" ht="15" customHeight="1">
      <c r="A1" s="7"/>
      <c r="B1" s="8"/>
      <c r="C1" s="7"/>
      <c r="D1" s="7"/>
      <c r="E1" s="7"/>
      <c r="F1" s="7"/>
      <c r="G1" s="7"/>
      <c r="H1" s="44"/>
      <c r="I1" s="44"/>
      <c r="J1" s="44"/>
    </row>
    <row r="2" spans="1:11" ht="30.75" customHeight="1">
      <c r="A2" s="549" t="s">
        <v>17</v>
      </c>
      <c r="B2" s="549"/>
      <c r="C2" s="549"/>
      <c r="D2" s="549"/>
      <c r="E2" s="549"/>
      <c r="F2" s="549"/>
      <c r="G2" s="549"/>
      <c r="H2" s="549"/>
      <c r="I2" s="549"/>
      <c r="J2" s="549"/>
    </row>
    <row r="3" spans="1:11" ht="15" customHeight="1">
      <c r="A3" s="7"/>
      <c r="B3" s="11"/>
      <c r="C3" s="7"/>
      <c r="D3" s="7"/>
      <c r="E3" s="7"/>
      <c r="F3" s="7"/>
      <c r="G3" s="7"/>
      <c r="H3" s="44"/>
      <c r="I3" s="44"/>
      <c r="J3" s="44"/>
    </row>
    <row r="4" spans="1:11" s="14" customFormat="1" ht="15" customHeight="1">
      <c r="A4" s="12"/>
      <c r="B4" s="12"/>
      <c r="C4" s="13" t="s">
        <v>44</v>
      </c>
      <c r="D4" s="13" t="s">
        <v>56</v>
      </c>
      <c r="E4" s="13" t="s">
        <v>57</v>
      </c>
      <c r="F4" s="13" t="s">
        <v>58</v>
      </c>
      <c r="G4" s="231" t="s">
        <v>44</v>
      </c>
      <c r="H4" s="40" t="s">
        <v>56</v>
      </c>
      <c r="I4" s="40" t="s">
        <v>57</v>
      </c>
      <c r="J4" s="40" t="s">
        <v>58</v>
      </c>
    </row>
    <row r="5" spans="1:11" s="14" customFormat="1" ht="15" customHeight="1">
      <c r="A5" s="12"/>
      <c r="B5" s="15" t="s">
        <v>5</v>
      </c>
      <c r="C5" s="13">
        <v>2016</v>
      </c>
      <c r="D5" s="13">
        <v>2016</v>
      </c>
      <c r="E5" s="13">
        <v>2016</v>
      </c>
      <c r="F5" s="13">
        <v>2016</v>
      </c>
      <c r="G5" s="232">
        <v>2017</v>
      </c>
      <c r="H5" s="40">
        <v>2017</v>
      </c>
      <c r="I5" s="40">
        <v>2017</v>
      </c>
      <c r="J5" s="40">
        <v>2017</v>
      </c>
    </row>
    <row r="6" spans="1:11" s="14" customFormat="1" ht="6" customHeight="1">
      <c r="A6" s="319"/>
      <c r="B6" s="320"/>
      <c r="C6" s="324"/>
      <c r="D6" s="324"/>
      <c r="E6" s="324"/>
      <c r="F6" s="324"/>
      <c r="G6" s="325"/>
      <c r="H6" s="375"/>
      <c r="I6" s="375"/>
      <c r="J6" s="375"/>
    </row>
    <row r="7" spans="1:11" ht="19.5" customHeight="1">
      <c r="A7" s="228" t="s">
        <v>92</v>
      </c>
      <c r="B7" s="11"/>
      <c r="C7" s="7"/>
      <c r="D7" s="7"/>
      <c r="E7" s="7"/>
      <c r="F7" s="7"/>
      <c r="G7" s="233"/>
      <c r="H7" s="381"/>
      <c r="I7" s="381"/>
      <c r="J7" s="381"/>
    </row>
    <row r="8" spans="1:11" s="14" customFormat="1" ht="19.5" customHeight="1">
      <c r="A8" s="12"/>
      <c r="B8" s="33" t="s">
        <v>93</v>
      </c>
      <c r="C8" s="32">
        <v>8792.5069999999996</v>
      </c>
      <c r="D8" s="32">
        <v>11903.743</v>
      </c>
      <c r="E8" s="32">
        <v>15582.379000000001</v>
      </c>
      <c r="F8" s="32">
        <v>13857.831</v>
      </c>
      <c r="G8" s="234">
        <v>32261.29</v>
      </c>
      <c r="H8" s="21">
        <v>0</v>
      </c>
      <c r="I8" s="21">
        <v>0</v>
      </c>
      <c r="J8" s="21">
        <v>0</v>
      </c>
      <c r="K8" s="32"/>
    </row>
    <row r="9" spans="1:11" s="14" customFormat="1" ht="19.5" customHeight="1">
      <c r="A9" s="12"/>
      <c r="B9" s="197" t="s">
        <v>94</v>
      </c>
      <c r="C9" s="32">
        <v>97238.561999999991</v>
      </c>
      <c r="D9" s="32">
        <v>104047.04300000001</v>
      </c>
      <c r="E9" s="32">
        <v>93433.489999999991</v>
      </c>
      <c r="F9" s="32">
        <v>87466.838000000003</v>
      </c>
      <c r="G9" s="234">
        <v>86191.44</v>
      </c>
      <c r="H9" s="21">
        <v>0</v>
      </c>
      <c r="I9" s="21">
        <v>0</v>
      </c>
      <c r="J9" s="21">
        <v>0</v>
      </c>
      <c r="K9" s="32"/>
    </row>
    <row r="10" spans="1:11" s="14" customFormat="1" ht="19.5" customHeight="1">
      <c r="A10" s="12"/>
      <c r="B10" s="197" t="s">
        <v>95</v>
      </c>
      <c r="C10" s="32">
        <v>85442.08</v>
      </c>
      <c r="D10" s="32">
        <v>67451.865000000005</v>
      </c>
      <c r="E10" s="32">
        <v>75472.79800000001</v>
      </c>
      <c r="F10" s="32">
        <v>74691.846999999994</v>
      </c>
      <c r="G10" s="234">
        <v>77967.721000000005</v>
      </c>
      <c r="H10" s="21">
        <v>0</v>
      </c>
      <c r="I10" s="21">
        <v>0</v>
      </c>
      <c r="J10" s="21">
        <v>0</v>
      </c>
      <c r="K10" s="32"/>
    </row>
    <row r="11" spans="1:11" s="14" customFormat="1" ht="19.5" customHeight="1">
      <c r="A11" s="12"/>
      <c r="B11" s="197" t="s">
        <v>96</v>
      </c>
      <c r="C11" s="32">
        <v>455755.89600000001</v>
      </c>
      <c r="D11" s="32">
        <v>462068.81</v>
      </c>
      <c r="E11" s="32">
        <v>452848.98500000004</v>
      </c>
      <c r="F11" s="32">
        <v>444607.48200000002</v>
      </c>
      <c r="G11" s="234">
        <v>452766.12800000003</v>
      </c>
      <c r="H11" s="21">
        <v>0</v>
      </c>
      <c r="I11" s="21">
        <v>0</v>
      </c>
      <c r="J11" s="21">
        <v>0</v>
      </c>
      <c r="K11" s="32"/>
    </row>
    <row r="12" spans="1:11" s="14" customFormat="1" ht="19.5" customHeight="1">
      <c r="A12" s="12"/>
      <c r="B12" s="33" t="s">
        <v>97</v>
      </c>
      <c r="C12" s="32">
        <v>154422.27799999999</v>
      </c>
      <c r="D12" s="32">
        <v>157463.46399999998</v>
      </c>
      <c r="E12" s="32">
        <v>148858.54</v>
      </c>
      <c r="F12" s="32">
        <v>149003.508</v>
      </c>
      <c r="G12" s="234">
        <v>142122.666</v>
      </c>
      <c r="H12" s="21">
        <v>0</v>
      </c>
      <c r="I12" s="21">
        <v>0</v>
      </c>
      <c r="J12" s="21">
        <v>0</v>
      </c>
      <c r="K12" s="32"/>
    </row>
    <row r="13" spans="1:11" s="24" customFormat="1" ht="19.5" customHeight="1">
      <c r="A13" s="22"/>
      <c r="B13" s="33" t="s">
        <v>98</v>
      </c>
      <c r="C13" s="32">
        <v>8451.1149999999998</v>
      </c>
      <c r="D13" s="32">
        <v>8024.6270000000004</v>
      </c>
      <c r="E13" s="32">
        <v>8016.6120000000001</v>
      </c>
      <c r="F13" s="32">
        <v>6872.0439999999999</v>
      </c>
      <c r="G13" s="234">
        <v>6230.9040000000005</v>
      </c>
      <c r="H13" s="21">
        <v>0</v>
      </c>
      <c r="I13" s="21">
        <v>0</v>
      </c>
      <c r="J13" s="21">
        <v>0</v>
      </c>
      <c r="K13" s="32"/>
    </row>
    <row r="14" spans="1:11" s="14" customFormat="1" ht="19.5" customHeight="1">
      <c r="A14" s="12"/>
      <c r="B14" s="197" t="s">
        <v>99</v>
      </c>
      <c r="C14" s="32">
        <v>9285.0889999999999</v>
      </c>
      <c r="D14" s="32">
        <v>9228.5760000000009</v>
      </c>
      <c r="E14" s="32">
        <v>9219.5780000000013</v>
      </c>
      <c r="F14" s="32">
        <v>9091.5580000000009</v>
      </c>
      <c r="G14" s="234">
        <v>9053.6299999999992</v>
      </c>
      <c r="H14" s="21">
        <v>0</v>
      </c>
      <c r="I14" s="21">
        <v>0</v>
      </c>
      <c r="J14" s="21">
        <v>0</v>
      </c>
      <c r="K14" s="32"/>
    </row>
    <row r="15" spans="1:11" s="14" customFormat="1" ht="19.5" customHeight="1">
      <c r="A15" s="12"/>
      <c r="B15" s="198" t="s">
        <v>100</v>
      </c>
      <c r="C15" s="32">
        <v>1744.2319999999997</v>
      </c>
      <c r="D15" s="32">
        <v>1744.2309999999998</v>
      </c>
      <c r="E15" s="32">
        <v>1744.2280000000003</v>
      </c>
      <c r="F15" s="32">
        <v>1483.721</v>
      </c>
      <c r="G15" s="234">
        <v>1483.723</v>
      </c>
      <c r="H15" s="21">
        <v>0</v>
      </c>
      <c r="I15" s="21">
        <v>0</v>
      </c>
      <c r="J15" s="21">
        <v>0</v>
      </c>
      <c r="K15" s="32"/>
    </row>
    <row r="16" spans="1:11" s="14" customFormat="1" ht="19.5" customHeight="1">
      <c r="A16" s="12"/>
      <c r="B16" s="197" t="s">
        <v>101</v>
      </c>
      <c r="C16" s="32">
        <v>1892.8589999999997</v>
      </c>
      <c r="D16" s="32">
        <v>1905.0409999999999</v>
      </c>
      <c r="E16" s="32">
        <v>1885.4249999999997</v>
      </c>
      <c r="F16" s="32">
        <v>1707.6590000000001</v>
      </c>
      <c r="G16" s="234">
        <v>1687.3679999999999</v>
      </c>
      <c r="H16" s="21">
        <v>0</v>
      </c>
      <c r="I16" s="21">
        <v>0</v>
      </c>
      <c r="J16" s="21">
        <v>0</v>
      </c>
      <c r="K16" s="32"/>
    </row>
    <row r="17" spans="1:11" s="14" customFormat="1" ht="19.5" customHeight="1">
      <c r="A17" s="12"/>
      <c r="B17" s="56" t="s">
        <v>102</v>
      </c>
      <c r="C17" s="32">
        <v>15600.688</v>
      </c>
      <c r="D17" s="32">
        <v>15603.79</v>
      </c>
      <c r="E17" s="32">
        <v>15367.637999999999</v>
      </c>
      <c r="F17" s="32">
        <v>15161.189</v>
      </c>
      <c r="G17" s="234">
        <v>15293.258</v>
      </c>
      <c r="H17" s="21">
        <v>0</v>
      </c>
      <c r="I17" s="21">
        <v>0</v>
      </c>
      <c r="J17" s="21">
        <v>0</v>
      </c>
      <c r="K17" s="32"/>
    </row>
    <row r="18" spans="1:11" s="24" customFormat="1" ht="19.5" customHeight="1">
      <c r="A18" s="22"/>
      <c r="B18" s="56" t="s">
        <v>103</v>
      </c>
      <c r="C18" s="32">
        <v>43386.074000000001</v>
      </c>
      <c r="D18" s="32">
        <v>43178.500000000007</v>
      </c>
      <c r="E18" s="32">
        <v>43540.313999999998</v>
      </c>
      <c r="F18" s="32">
        <v>45853.911</v>
      </c>
      <c r="G18" s="234">
        <v>46603.065999999999</v>
      </c>
      <c r="H18" s="21">
        <v>0</v>
      </c>
      <c r="I18" s="21">
        <v>0</v>
      </c>
      <c r="J18" s="21">
        <v>0</v>
      </c>
      <c r="K18" s="32"/>
    </row>
    <row r="19" spans="1:11" s="24" customFormat="1" ht="19.5" customHeight="1">
      <c r="A19" s="22"/>
      <c r="B19" s="33" t="s">
        <v>104</v>
      </c>
      <c r="C19" s="32">
        <v>10191.802</v>
      </c>
      <c r="D19" s="32">
        <v>8856.987000000001</v>
      </c>
      <c r="E19" s="32">
        <v>8556.8080000000009</v>
      </c>
      <c r="F19" s="32">
        <v>9735.1859999999997</v>
      </c>
      <c r="G19" s="234">
        <v>9423.7659999999996</v>
      </c>
      <c r="H19" s="21">
        <v>0</v>
      </c>
      <c r="I19" s="21">
        <v>0</v>
      </c>
      <c r="J19" s="21">
        <v>0</v>
      </c>
      <c r="K19" s="32"/>
    </row>
    <row r="20" spans="1:11" s="14" customFormat="1" ht="19.5" customHeight="1">
      <c r="A20" s="199"/>
      <c r="B20" s="225" t="s">
        <v>105</v>
      </c>
      <c r="C20" s="226">
        <v>892203.18200000003</v>
      </c>
      <c r="D20" s="226">
        <v>891476.67700000003</v>
      </c>
      <c r="E20" s="226">
        <v>874526.79499999993</v>
      </c>
      <c r="F20" s="226">
        <v>859532.77399999998</v>
      </c>
      <c r="G20" s="235">
        <v>881084.96</v>
      </c>
      <c r="H20" s="386">
        <v>0</v>
      </c>
      <c r="I20" s="386">
        <v>0</v>
      </c>
      <c r="J20" s="387">
        <v>0</v>
      </c>
      <c r="K20" s="32"/>
    </row>
    <row r="21" spans="1:11" s="24" customFormat="1" ht="15" customHeight="1">
      <c r="A21" s="22"/>
      <c r="B21" s="159"/>
      <c r="C21" s="200"/>
      <c r="D21" s="200"/>
      <c r="E21" s="200"/>
      <c r="F21" s="200"/>
      <c r="G21" s="236"/>
      <c r="H21" s="382"/>
      <c r="I21" s="382"/>
      <c r="J21" s="382"/>
      <c r="K21" s="32"/>
    </row>
    <row r="22" spans="1:11" s="14" customFormat="1" ht="19.5" customHeight="1">
      <c r="A22" s="228" t="s">
        <v>106</v>
      </c>
      <c r="B22" s="227"/>
      <c r="C22" s="200"/>
      <c r="D22" s="200"/>
      <c r="E22" s="200"/>
      <c r="F22" s="200"/>
      <c r="G22" s="236"/>
      <c r="H22" s="382"/>
      <c r="I22" s="382"/>
      <c r="J22" s="382"/>
      <c r="K22" s="32"/>
    </row>
    <row r="23" spans="1:11" s="14" customFormat="1" ht="19.5" customHeight="1">
      <c r="A23" s="12"/>
      <c r="B23" s="197" t="s">
        <v>107</v>
      </c>
      <c r="C23" s="32">
        <v>111175.38499999999</v>
      </c>
      <c r="D23" s="32">
        <v>112037.86000000002</v>
      </c>
      <c r="E23" s="32">
        <v>113838.048</v>
      </c>
      <c r="F23" s="32">
        <v>103851.52099999999</v>
      </c>
      <c r="G23" s="234">
        <v>138581.08900000001</v>
      </c>
      <c r="H23" s="21">
        <v>0</v>
      </c>
      <c r="I23" s="21">
        <v>0</v>
      </c>
      <c r="J23" s="21">
        <v>0</v>
      </c>
      <c r="K23" s="32"/>
    </row>
    <row r="24" spans="1:11" s="14" customFormat="1" ht="19.5" customHeight="1">
      <c r="A24" s="12"/>
      <c r="B24" s="197" t="s">
        <v>242</v>
      </c>
      <c r="C24" s="32">
        <v>449360.19</v>
      </c>
      <c r="D24" s="32">
        <v>443968.36800000002</v>
      </c>
      <c r="E24" s="32">
        <v>441032.90700000001</v>
      </c>
      <c r="F24" s="32">
        <v>452419.18900000001</v>
      </c>
      <c r="G24" s="234">
        <v>437996.32500000001</v>
      </c>
      <c r="H24" s="21">
        <v>0</v>
      </c>
      <c r="I24" s="21">
        <v>0</v>
      </c>
      <c r="J24" s="21">
        <v>0</v>
      </c>
      <c r="K24" s="32"/>
    </row>
    <row r="25" spans="1:11" s="14" customFormat="1" ht="19.5" customHeight="1">
      <c r="A25" s="12"/>
      <c r="B25" s="197" t="s">
        <v>243</v>
      </c>
      <c r="C25" s="32">
        <v>127627.923</v>
      </c>
      <c r="D25" s="32">
        <v>123569.303</v>
      </c>
      <c r="E25" s="32">
        <v>119426.295</v>
      </c>
      <c r="F25" s="32">
        <v>115435.5</v>
      </c>
      <c r="G25" s="234">
        <v>109102.52499999999</v>
      </c>
      <c r="H25" s="21">
        <v>0</v>
      </c>
      <c r="I25" s="21">
        <v>0</v>
      </c>
      <c r="J25" s="21">
        <v>0</v>
      </c>
      <c r="K25" s="32"/>
    </row>
    <row r="26" spans="1:11" s="24" customFormat="1" ht="19.5" customHeight="1">
      <c r="A26" s="22"/>
      <c r="B26" s="33" t="s">
        <v>108</v>
      </c>
      <c r="C26" s="32">
        <v>71154.373999999996</v>
      </c>
      <c r="D26" s="32">
        <v>79303.94</v>
      </c>
      <c r="E26" s="32">
        <v>67800.245999999999</v>
      </c>
      <c r="F26" s="32">
        <v>68361.337</v>
      </c>
      <c r="G26" s="234">
        <v>60630.885999999999</v>
      </c>
      <c r="H26" s="21">
        <v>0</v>
      </c>
      <c r="I26" s="21">
        <v>0</v>
      </c>
      <c r="J26" s="21">
        <v>0</v>
      </c>
      <c r="K26" s="32"/>
    </row>
    <row r="27" spans="1:11" s="14" customFormat="1" ht="19.5" customHeight="1">
      <c r="A27" s="12"/>
      <c r="B27" s="33" t="s">
        <v>109</v>
      </c>
      <c r="C27" s="32">
        <v>1217.212</v>
      </c>
      <c r="D27" s="32">
        <v>1464.9190000000001</v>
      </c>
      <c r="E27" s="32">
        <v>1508.941</v>
      </c>
      <c r="F27" s="32">
        <v>2496.732</v>
      </c>
      <c r="G27" s="234">
        <v>3026.71</v>
      </c>
      <c r="H27" s="21">
        <v>0</v>
      </c>
      <c r="I27" s="21">
        <v>0</v>
      </c>
      <c r="J27" s="21">
        <v>0</v>
      </c>
      <c r="K27" s="32"/>
    </row>
    <row r="28" spans="1:11" s="14" customFormat="1" ht="19.5" customHeight="1">
      <c r="A28" s="12"/>
      <c r="B28" s="33" t="s">
        <v>98</v>
      </c>
      <c r="C28" s="32">
        <v>12014.177</v>
      </c>
      <c r="D28" s="32">
        <v>12427.495999999999</v>
      </c>
      <c r="E28" s="32">
        <v>11544.594999999999</v>
      </c>
      <c r="F28" s="32">
        <v>9405.4979999999996</v>
      </c>
      <c r="G28" s="234">
        <v>8202.3449999999993</v>
      </c>
      <c r="H28" s="21">
        <v>0</v>
      </c>
      <c r="I28" s="21">
        <v>0</v>
      </c>
      <c r="J28" s="21">
        <v>0</v>
      </c>
      <c r="K28" s="32"/>
    </row>
    <row r="29" spans="1:11" s="24" customFormat="1" ht="19.5" customHeight="1">
      <c r="A29" s="22"/>
      <c r="B29" s="33" t="s">
        <v>73</v>
      </c>
      <c r="C29" s="32">
        <v>9356.8130000000001</v>
      </c>
      <c r="D29" s="32">
        <v>9723.0340000000015</v>
      </c>
      <c r="E29" s="32">
        <v>9733.4159999999993</v>
      </c>
      <c r="F29" s="32">
        <v>10541.448</v>
      </c>
      <c r="G29" s="234">
        <v>10055.369000000001</v>
      </c>
      <c r="H29" s="21">
        <v>0</v>
      </c>
      <c r="I29" s="21">
        <v>0</v>
      </c>
      <c r="J29" s="21">
        <v>0</v>
      </c>
      <c r="K29" s="32"/>
    </row>
    <row r="30" spans="1:11" s="14" customFormat="1" ht="19.5" customHeight="1">
      <c r="A30" s="12"/>
      <c r="B30" s="33" t="s">
        <v>110</v>
      </c>
      <c r="C30" s="32">
        <v>1533.979</v>
      </c>
      <c r="D30" s="32">
        <v>1299.0129999999999</v>
      </c>
      <c r="E30" s="32">
        <v>1378.0259999999998</v>
      </c>
      <c r="F30" s="32">
        <v>1398.5250000000001</v>
      </c>
      <c r="G30" s="234">
        <v>1443.38</v>
      </c>
      <c r="H30" s="21">
        <v>0</v>
      </c>
      <c r="I30" s="21">
        <v>0</v>
      </c>
      <c r="J30" s="21">
        <v>0</v>
      </c>
      <c r="K30" s="32"/>
    </row>
    <row r="31" spans="1:11" s="24" customFormat="1" ht="19.5" customHeight="1">
      <c r="A31" s="22"/>
      <c r="B31" s="33" t="s">
        <v>111</v>
      </c>
      <c r="C31" s="32">
        <v>34860.815000000002</v>
      </c>
      <c r="D31" s="32">
        <v>35453.334999999999</v>
      </c>
      <c r="E31" s="32">
        <v>35417.942000000003</v>
      </c>
      <c r="F31" s="32">
        <v>35868.601000000002</v>
      </c>
      <c r="G31" s="234">
        <v>36031.464</v>
      </c>
      <c r="H31" s="21">
        <v>0</v>
      </c>
      <c r="I31" s="21">
        <v>0</v>
      </c>
      <c r="J31" s="21">
        <v>0</v>
      </c>
      <c r="K31" s="32"/>
    </row>
    <row r="32" spans="1:11" s="14" customFormat="1" ht="19.5" customHeight="1">
      <c r="A32" s="12"/>
      <c r="B32" s="33" t="s">
        <v>112</v>
      </c>
      <c r="C32" s="32">
        <v>19958.671999999999</v>
      </c>
      <c r="D32" s="32">
        <v>18932.539999999997</v>
      </c>
      <c r="E32" s="32">
        <v>17704.278999999999</v>
      </c>
      <c r="F32" s="32">
        <v>16566.120999999999</v>
      </c>
      <c r="G32" s="234">
        <v>18979.648000000001</v>
      </c>
      <c r="H32" s="21">
        <v>0</v>
      </c>
      <c r="I32" s="21">
        <v>0</v>
      </c>
      <c r="J32" s="21">
        <v>0</v>
      </c>
      <c r="K32" s="32"/>
    </row>
    <row r="33" spans="1:11" s="14" customFormat="1" ht="19.5" customHeight="1">
      <c r="A33" s="12"/>
      <c r="B33" s="33" t="s">
        <v>80</v>
      </c>
      <c r="C33" s="32">
        <v>3512.6689999999999</v>
      </c>
      <c r="D33" s="32">
        <v>3173.97</v>
      </c>
      <c r="E33" s="32">
        <v>3905.596</v>
      </c>
      <c r="F33" s="32">
        <v>3852.752</v>
      </c>
      <c r="G33" s="234">
        <v>4311.8819999999996</v>
      </c>
      <c r="H33" s="21">
        <v>0</v>
      </c>
      <c r="I33" s="21">
        <v>0</v>
      </c>
      <c r="J33" s="21">
        <v>0</v>
      </c>
      <c r="K33" s="32"/>
    </row>
    <row r="34" spans="1:11" s="14" customFormat="1" ht="19.5" customHeight="1">
      <c r="A34" s="199"/>
      <c r="B34" s="225" t="s">
        <v>113</v>
      </c>
      <c r="C34" s="226">
        <v>50430.974000000002</v>
      </c>
      <c r="D34" s="226">
        <v>50122.899999999994</v>
      </c>
      <c r="E34" s="226">
        <v>51236.504999999997</v>
      </c>
      <c r="F34" s="226">
        <v>39335.550000000003</v>
      </c>
      <c r="G34" s="235">
        <v>52723.337000000007</v>
      </c>
      <c r="H34" s="386">
        <v>0</v>
      </c>
      <c r="I34" s="386">
        <v>0</v>
      </c>
      <c r="J34" s="387">
        <v>0</v>
      </c>
      <c r="K34" s="32"/>
    </row>
    <row r="35" spans="1:11" s="24" customFormat="1" ht="19.5" customHeight="1">
      <c r="A35" s="22"/>
      <c r="B35" s="137" t="s">
        <v>114</v>
      </c>
      <c r="C35" s="32">
        <v>49998.285000000003</v>
      </c>
      <c r="D35" s="32">
        <v>49812.262999999999</v>
      </c>
      <c r="E35" s="32">
        <v>50409.411</v>
      </c>
      <c r="F35" s="32">
        <v>51881.1</v>
      </c>
      <c r="G35" s="234">
        <v>52947.69</v>
      </c>
      <c r="H35" s="21">
        <v>0</v>
      </c>
      <c r="I35" s="21">
        <v>0</v>
      </c>
      <c r="J35" s="21">
        <v>0</v>
      </c>
      <c r="K35" s="32"/>
    </row>
    <row r="36" spans="1:11" s="24" customFormat="1" ht="19.5" customHeight="1">
      <c r="A36" s="22"/>
      <c r="B36" s="137" t="s">
        <v>115</v>
      </c>
      <c r="C36" s="32"/>
      <c r="D36" s="32"/>
      <c r="E36" s="32"/>
      <c r="F36" s="32"/>
      <c r="G36" s="234"/>
      <c r="H36" s="21"/>
      <c r="I36" s="21"/>
      <c r="J36" s="21"/>
      <c r="K36" s="32"/>
    </row>
    <row r="37" spans="1:11" s="24" customFormat="1" ht="19.5" customHeight="1">
      <c r="A37" s="22"/>
      <c r="B37" s="137" t="s">
        <v>116</v>
      </c>
      <c r="C37" s="32">
        <v>26.960999999999999</v>
      </c>
      <c r="D37" s="32">
        <v>-1010.7190000000001</v>
      </c>
      <c r="E37" s="32">
        <v>-941.26499999999999</v>
      </c>
      <c r="F37" s="32">
        <v>-755.45600000000002</v>
      </c>
      <c r="G37" s="234">
        <v>-1131.5999999999999</v>
      </c>
      <c r="H37" s="21">
        <v>0</v>
      </c>
      <c r="I37" s="21">
        <v>0</v>
      </c>
      <c r="J37" s="21">
        <v>0</v>
      </c>
      <c r="K37" s="32"/>
    </row>
    <row r="38" spans="1:11" s="24" customFormat="1" ht="19.5" customHeight="1">
      <c r="A38" s="22"/>
      <c r="B38" s="137" t="s">
        <v>117</v>
      </c>
      <c r="C38" s="32">
        <v>405.72800000000001</v>
      </c>
      <c r="D38" s="32">
        <v>1321.356</v>
      </c>
      <c r="E38" s="32">
        <v>1768.3589999999999</v>
      </c>
      <c r="F38" s="32">
        <v>-11790.093999999999</v>
      </c>
      <c r="G38" s="234">
        <v>907.24699999999996</v>
      </c>
      <c r="H38" s="21">
        <v>0</v>
      </c>
      <c r="I38" s="21">
        <v>0</v>
      </c>
      <c r="J38" s="21">
        <v>0</v>
      </c>
      <c r="K38" s="32"/>
    </row>
    <row r="39" spans="1:11" s="14" customFormat="1" ht="19.5" customHeight="1">
      <c r="A39" s="230"/>
      <c r="B39" s="229" t="s">
        <v>118</v>
      </c>
      <c r="C39" s="226">
        <v>892203.18299999996</v>
      </c>
      <c r="D39" s="226">
        <v>891476.67799999996</v>
      </c>
      <c r="E39" s="226">
        <v>874526.79599999997</v>
      </c>
      <c r="F39" s="226">
        <v>859532.77400000009</v>
      </c>
      <c r="G39" s="237">
        <v>881084.96</v>
      </c>
      <c r="H39" s="386">
        <v>0</v>
      </c>
      <c r="I39" s="386">
        <v>0</v>
      </c>
      <c r="J39" s="387">
        <v>0</v>
      </c>
      <c r="K39" s="32"/>
    </row>
    <row r="40" spans="1:11" ht="15" customHeight="1">
      <c r="A40" s="145"/>
      <c r="B40" s="7"/>
      <c r="C40" s="52"/>
      <c r="D40" s="52"/>
      <c r="E40" s="52"/>
      <c r="F40" s="52"/>
      <c r="G40" s="52"/>
      <c r="H40" s="383"/>
      <c r="I40" s="383"/>
      <c r="J40" s="383"/>
    </row>
    <row r="41" spans="1:11" ht="15" customHeight="1">
      <c r="A41" s="53"/>
      <c r="B41" s="20"/>
      <c r="C41" s="97"/>
      <c r="D41" s="97"/>
      <c r="E41" s="97"/>
      <c r="F41" s="97"/>
      <c r="G41" s="97"/>
      <c r="H41" s="75"/>
      <c r="I41" s="75"/>
      <c r="J41" s="75"/>
    </row>
    <row r="42" spans="1:11" ht="15" customHeight="1">
      <c r="A42" s="53"/>
      <c r="B42" s="34"/>
      <c r="C42" s="97"/>
      <c r="D42" s="97"/>
      <c r="E42" s="97"/>
      <c r="F42" s="97"/>
      <c r="G42" s="97"/>
      <c r="H42" s="384"/>
      <c r="I42" s="75"/>
      <c r="J42" s="75"/>
    </row>
    <row r="43" spans="1:11" ht="15" customHeight="1">
      <c r="A43" s="42"/>
      <c r="B43" s="20"/>
      <c r="C43" s="97"/>
      <c r="D43" s="97"/>
      <c r="E43" s="97"/>
      <c r="F43" s="97"/>
      <c r="G43" s="97"/>
      <c r="H43" s="75"/>
      <c r="I43" s="75"/>
      <c r="J43" s="75"/>
    </row>
  </sheetData>
  <mergeCells count="1">
    <mergeCell ref="A2:J2"/>
  </mergeCells>
  <phoneticPr fontId="4" type="noConversion"/>
  <printOptions horizontalCentered="1" verticalCentered="1"/>
  <pageMargins left="0" right="0" top="0" bottom="0" header="0" footer="0"/>
  <pageSetup paperSize="9" scale="7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1"/>
  <sheetViews>
    <sheetView showGridLines="0" zoomScale="80" zoomScaleNormal="80" workbookViewId="0"/>
  </sheetViews>
  <sheetFormatPr defaultRowHeight="12.75"/>
  <cols>
    <col min="1" max="1" width="1" style="9" customWidth="1"/>
    <col min="2" max="2" width="54.140625" style="9" customWidth="1"/>
    <col min="3" max="10" width="11.42578125" style="9" customWidth="1"/>
    <col min="11" max="11" width="10.42578125" style="9" bestFit="1" customWidth="1"/>
    <col min="12" max="16384" width="9.140625" style="9"/>
  </cols>
  <sheetData>
    <row r="1" spans="1:12" ht="15" customHeight="1">
      <c r="A1" s="7"/>
      <c r="B1" s="8"/>
      <c r="C1" s="7"/>
      <c r="D1" s="7"/>
      <c r="E1" s="7"/>
      <c r="F1" s="7"/>
      <c r="G1" s="7"/>
      <c r="H1" s="7"/>
      <c r="I1" s="7"/>
      <c r="J1" s="7"/>
    </row>
    <row r="2" spans="1:12" ht="30.75" customHeight="1">
      <c r="A2" s="549" t="s">
        <v>179</v>
      </c>
      <c r="B2" s="549"/>
      <c r="C2" s="549"/>
      <c r="D2" s="549"/>
      <c r="E2" s="549"/>
      <c r="F2" s="549"/>
      <c r="G2" s="549"/>
      <c r="H2" s="549"/>
      <c r="I2" s="549"/>
      <c r="J2" s="549"/>
    </row>
    <row r="3" spans="1:12" ht="15" customHeight="1">
      <c r="A3" s="7"/>
      <c r="B3" s="11"/>
      <c r="C3" s="7"/>
      <c r="D3" s="7"/>
      <c r="E3" s="7"/>
      <c r="F3" s="7"/>
      <c r="G3" s="7"/>
      <c r="H3" s="7"/>
      <c r="I3" s="7"/>
      <c r="J3" s="7"/>
    </row>
    <row r="4" spans="1:12" s="14" customFormat="1" ht="15" customHeight="1">
      <c r="A4" s="12"/>
      <c r="B4" s="12"/>
      <c r="C4" s="13"/>
      <c r="D4" s="13"/>
      <c r="E4" s="13"/>
      <c r="F4" s="13"/>
      <c r="G4" s="13"/>
      <c r="H4" s="13"/>
      <c r="I4" s="13"/>
      <c r="J4" s="13"/>
      <c r="K4" s="13"/>
      <c r="L4" s="13"/>
    </row>
    <row r="5" spans="1:12" s="14" customFormat="1" ht="15" customHeight="1">
      <c r="A5" s="12"/>
      <c r="B5" s="15" t="s">
        <v>5</v>
      </c>
      <c r="C5" s="13"/>
      <c r="D5" s="13"/>
      <c r="E5" s="13"/>
      <c r="F5" s="13"/>
      <c r="G5" s="13"/>
      <c r="H5" s="13"/>
      <c r="I5" s="13"/>
      <c r="J5" s="13"/>
      <c r="K5" s="13"/>
      <c r="L5" s="13"/>
    </row>
    <row r="6" spans="1:12" s="14" customFormat="1" ht="6" customHeight="1">
      <c r="A6" s="525"/>
      <c r="B6" s="526"/>
      <c r="C6" s="326"/>
      <c r="D6" s="13"/>
      <c r="E6" s="13"/>
      <c r="F6" s="13"/>
      <c r="G6" s="13"/>
      <c r="H6" s="13"/>
      <c r="I6" s="13"/>
      <c r="J6" s="13"/>
      <c r="K6" s="13"/>
      <c r="L6" s="13"/>
    </row>
    <row r="7" spans="1:12" ht="19.5" customHeight="1">
      <c r="A7" s="196"/>
      <c r="B7" s="527" t="s">
        <v>233</v>
      </c>
      <c r="C7" s="523">
        <v>39335.550000000003</v>
      </c>
      <c r="D7" s="13"/>
      <c r="E7" s="13"/>
      <c r="F7" s="13"/>
      <c r="G7" s="13"/>
      <c r="H7" s="13"/>
      <c r="I7" s="13"/>
      <c r="J7" s="13"/>
      <c r="K7" s="13"/>
      <c r="L7" s="13"/>
    </row>
    <row r="8" spans="1:12" s="14" customFormat="1" ht="19.5" customHeight="1">
      <c r="A8" s="12"/>
      <c r="B8" s="33" t="s">
        <v>174</v>
      </c>
      <c r="C8" s="234">
        <v>12649.308999999999</v>
      </c>
      <c r="D8" s="13"/>
      <c r="E8" s="13"/>
      <c r="F8" s="13"/>
      <c r="G8" s="13"/>
      <c r="H8" s="13"/>
      <c r="I8" s="13"/>
      <c r="J8" s="13"/>
      <c r="K8" s="13"/>
      <c r="L8" s="13"/>
    </row>
    <row r="9" spans="1:12" s="14" customFormat="1" ht="19.5" customHeight="1">
      <c r="A9" s="12"/>
      <c r="B9" s="197" t="s">
        <v>175</v>
      </c>
      <c r="C9" s="234">
        <v>0</v>
      </c>
      <c r="D9" s="13"/>
      <c r="E9" s="13"/>
      <c r="F9" s="13"/>
      <c r="G9" s="13"/>
      <c r="H9" s="13"/>
      <c r="I9" s="13"/>
      <c r="J9" s="13"/>
      <c r="K9" s="13"/>
      <c r="L9" s="13"/>
    </row>
    <row r="10" spans="1:12" s="14" customFormat="1" ht="19.5" customHeight="1">
      <c r="A10" s="12"/>
      <c r="B10" s="197" t="s">
        <v>176</v>
      </c>
      <c r="C10" s="234">
        <v>-32.131</v>
      </c>
      <c r="D10" s="13"/>
      <c r="E10" s="13"/>
      <c r="F10" s="13"/>
      <c r="G10" s="13"/>
      <c r="H10" s="13"/>
      <c r="I10" s="13"/>
      <c r="J10" s="13"/>
      <c r="K10" s="13"/>
      <c r="L10" s="13"/>
    </row>
    <row r="11" spans="1:12" s="14" customFormat="1" ht="19.5" customHeight="1">
      <c r="A11" s="12"/>
      <c r="B11" s="197" t="s">
        <v>214</v>
      </c>
      <c r="C11" s="234">
        <v>0</v>
      </c>
      <c r="D11" s="13"/>
      <c r="E11" s="13"/>
      <c r="F11" s="13"/>
      <c r="G11" s="13"/>
      <c r="H11" s="13"/>
      <c r="I11" s="13"/>
      <c r="J11" s="13"/>
      <c r="K11" s="13"/>
      <c r="L11" s="13"/>
    </row>
    <row r="12" spans="1:12" s="14" customFormat="1" ht="19.5" customHeight="1">
      <c r="A12" s="12"/>
      <c r="B12" s="33" t="s">
        <v>215</v>
      </c>
      <c r="C12" s="234">
        <v>283.23099999999999</v>
      </c>
      <c r="D12" s="13"/>
      <c r="E12" s="13"/>
      <c r="F12" s="13"/>
      <c r="G12" s="13"/>
      <c r="H12" s="13"/>
      <c r="I12" s="13"/>
      <c r="J12" s="13"/>
      <c r="K12" s="13"/>
      <c r="L12" s="13"/>
    </row>
    <row r="13" spans="1:12" s="24" customFormat="1" ht="19.5" customHeight="1">
      <c r="A13" s="22"/>
      <c r="B13" s="33" t="s">
        <v>177</v>
      </c>
      <c r="C13" s="234">
        <v>-433.28899999999999</v>
      </c>
      <c r="D13" s="13"/>
      <c r="E13" s="13"/>
      <c r="F13" s="13"/>
      <c r="G13" s="13"/>
      <c r="H13" s="13"/>
      <c r="I13" s="13"/>
      <c r="J13" s="13"/>
      <c r="K13" s="13"/>
      <c r="L13" s="13"/>
    </row>
    <row r="14" spans="1:12" s="14" customFormat="1" ht="19.5" customHeight="1">
      <c r="A14" s="12"/>
      <c r="B14" s="197" t="s">
        <v>216</v>
      </c>
      <c r="C14" s="234">
        <v>13.42</v>
      </c>
      <c r="D14" s="13"/>
      <c r="E14" s="13"/>
      <c r="F14" s="13"/>
      <c r="G14" s="13"/>
      <c r="H14" s="13"/>
      <c r="I14" s="13"/>
      <c r="J14" s="13"/>
      <c r="K14" s="13"/>
      <c r="L14" s="13"/>
    </row>
    <row r="15" spans="1:12" s="14" customFormat="1" ht="19.5" customHeight="1">
      <c r="A15" s="12"/>
      <c r="B15" s="198" t="s">
        <v>178</v>
      </c>
      <c r="C15" s="253">
        <v>907.24699999999996</v>
      </c>
      <c r="D15" s="13"/>
      <c r="E15" s="13"/>
      <c r="F15" s="13"/>
      <c r="G15" s="13"/>
      <c r="H15" s="13"/>
      <c r="I15" s="13"/>
      <c r="J15" s="13"/>
      <c r="K15" s="13"/>
      <c r="L15" s="13"/>
    </row>
    <row r="16" spans="1:12" s="14" customFormat="1" ht="19.5" customHeight="1">
      <c r="A16" s="196"/>
      <c r="B16" s="225" t="s">
        <v>315</v>
      </c>
      <c r="C16" s="524">
        <v>52723.337000000007</v>
      </c>
      <c r="D16" s="13"/>
      <c r="E16" s="13"/>
      <c r="F16" s="13"/>
      <c r="G16" s="13"/>
      <c r="H16" s="13"/>
      <c r="I16" s="13"/>
      <c r="J16" s="13"/>
      <c r="K16" s="13"/>
      <c r="L16" s="13"/>
    </row>
    <row r="17" spans="1:11" s="14" customFormat="1" ht="19.5" customHeight="1">
      <c r="A17" s="12"/>
      <c r="B17" s="56"/>
      <c r="C17" s="32"/>
      <c r="D17" s="32"/>
      <c r="E17" s="32"/>
      <c r="F17" s="32"/>
      <c r="G17" s="32"/>
      <c r="H17" s="32"/>
      <c r="I17" s="32"/>
      <c r="J17" s="32"/>
      <c r="K17" s="32"/>
    </row>
    <row r="18" spans="1:11" s="24" customFormat="1" ht="23.25" customHeight="1">
      <c r="A18" s="22"/>
      <c r="B18" s="56"/>
      <c r="C18" s="56"/>
      <c r="D18" s="56"/>
      <c r="E18" s="56"/>
      <c r="F18" s="56"/>
      <c r="G18" s="56"/>
      <c r="H18" s="56"/>
      <c r="I18" s="56"/>
      <c r="J18" s="56"/>
      <c r="K18" s="32"/>
    </row>
    <row r="19" spans="1:11" s="24" customFormat="1">
      <c r="A19" s="22"/>
      <c r="B19" s="56"/>
      <c r="C19" s="56"/>
      <c r="D19" s="56"/>
      <c r="E19" s="56"/>
      <c r="F19" s="56"/>
      <c r="G19" s="56"/>
      <c r="H19" s="56"/>
      <c r="I19" s="56"/>
      <c r="J19" s="56"/>
      <c r="K19" s="32"/>
    </row>
    <row r="20" spans="1:11" s="24" customFormat="1" ht="9.9499999999999993" customHeight="1">
      <c r="A20" s="22"/>
      <c r="B20" s="56"/>
      <c r="C20" s="56"/>
      <c r="D20" s="56"/>
      <c r="E20" s="56"/>
      <c r="F20" s="56"/>
      <c r="G20" s="56"/>
      <c r="H20" s="56"/>
      <c r="I20" s="56"/>
      <c r="J20" s="56"/>
      <c r="K20" s="32"/>
    </row>
    <row r="21" spans="1:11" s="24" customFormat="1">
      <c r="A21" s="22"/>
      <c r="B21" s="56"/>
      <c r="C21" s="32"/>
      <c r="D21" s="32"/>
      <c r="E21" s="32"/>
      <c r="F21" s="32"/>
      <c r="G21" s="32"/>
      <c r="H21" s="32"/>
      <c r="I21" s="32"/>
      <c r="J21" s="32"/>
      <c r="K21" s="32"/>
    </row>
  </sheetData>
  <mergeCells count="1">
    <mergeCell ref="A2:J2"/>
  </mergeCells>
  <printOptions horizontalCentered="1" verticalCentered="1"/>
  <pageMargins left="0" right="0" top="0" bottom="0" header="0" footer="0"/>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C0C0"/>
    <pageSetUpPr fitToPage="1"/>
  </sheetPr>
  <dimension ref="A1:P97"/>
  <sheetViews>
    <sheetView showGridLines="0" zoomScale="70" zoomScaleNormal="70" workbookViewId="0">
      <selection activeCell="C86" sqref="C86:M90"/>
    </sheetView>
  </sheetViews>
  <sheetFormatPr defaultRowHeight="12.75" outlineLevelRow="1"/>
  <cols>
    <col min="1" max="1" width="1" style="9" customWidth="1"/>
    <col min="2" max="2" width="49.7109375" style="9" customWidth="1"/>
    <col min="3" max="4" width="12" style="9" customWidth="1"/>
    <col min="5" max="5" width="12" style="54" customWidth="1"/>
    <col min="6" max="13" width="11.42578125" style="9" customWidth="1"/>
    <col min="14" max="14" width="3" style="9" customWidth="1"/>
    <col min="15" max="16" width="9.140625" style="9"/>
    <col min="17" max="17" width="10.140625" style="9" bestFit="1" customWidth="1"/>
    <col min="18" max="16384" width="9.140625" style="9"/>
  </cols>
  <sheetData>
    <row r="1" spans="1:14" ht="15" customHeight="1">
      <c r="A1" s="7"/>
      <c r="B1" s="8"/>
      <c r="C1" s="7"/>
      <c r="D1" s="7"/>
      <c r="E1" s="28"/>
      <c r="F1" s="7"/>
      <c r="G1" s="7"/>
      <c r="H1" s="7"/>
      <c r="I1" s="7"/>
      <c r="J1" s="7"/>
      <c r="K1" s="7"/>
      <c r="L1" s="7"/>
      <c r="M1" s="7"/>
      <c r="N1" s="7"/>
    </row>
    <row r="2" spans="1:14" ht="30.75" customHeight="1">
      <c r="A2" s="549" t="s">
        <v>55</v>
      </c>
      <c r="B2" s="549"/>
      <c r="C2" s="549"/>
      <c r="D2" s="549"/>
      <c r="E2" s="549"/>
      <c r="F2" s="549"/>
      <c r="G2" s="549"/>
      <c r="H2" s="549"/>
      <c r="I2" s="549"/>
      <c r="J2" s="549"/>
      <c r="K2" s="549"/>
      <c r="L2" s="549"/>
      <c r="M2" s="549"/>
      <c r="N2" s="10"/>
    </row>
    <row r="3" spans="1:14" ht="25.5" customHeight="1">
      <c r="A3" s="7"/>
      <c r="B3" s="7"/>
      <c r="C3" s="7"/>
      <c r="D3" s="7"/>
      <c r="E3" s="28"/>
      <c r="F3" s="7"/>
      <c r="G3" s="7"/>
      <c r="H3" s="7"/>
      <c r="I3" s="7"/>
      <c r="J3" s="7"/>
      <c r="K3" s="7"/>
      <c r="L3" s="7"/>
      <c r="M3" s="7"/>
      <c r="N3" s="7"/>
    </row>
    <row r="4" spans="1:14" ht="12.75" customHeight="1">
      <c r="A4" s="7"/>
      <c r="B4" s="222" t="s">
        <v>8</v>
      </c>
      <c r="C4" s="7"/>
      <c r="D4" s="7"/>
      <c r="E4" s="28"/>
      <c r="F4" s="7"/>
      <c r="G4" s="7"/>
      <c r="H4" s="7"/>
      <c r="I4" s="7"/>
      <c r="J4" s="7"/>
      <c r="K4" s="7"/>
      <c r="L4" s="7"/>
      <c r="M4" s="7"/>
      <c r="N4" s="7"/>
    </row>
    <row r="5" spans="1:14" s="14" customFormat="1" ht="15" customHeight="1">
      <c r="A5" s="12"/>
      <c r="B5" s="12"/>
      <c r="C5" s="238" t="str">
        <f>'Income Statement'!C5</f>
        <v>YTD</v>
      </c>
      <c r="D5" s="239"/>
      <c r="E5" s="240" t="s">
        <v>3</v>
      </c>
      <c r="F5" s="13" t="s">
        <v>44</v>
      </c>
      <c r="G5" s="13" t="s">
        <v>56</v>
      </c>
      <c r="H5" s="13" t="s">
        <v>57</v>
      </c>
      <c r="I5" s="13" t="s">
        <v>58</v>
      </c>
      <c r="J5" s="73" t="s">
        <v>44</v>
      </c>
      <c r="K5" s="73" t="s">
        <v>56</v>
      </c>
      <c r="L5" s="73" t="s">
        <v>57</v>
      </c>
      <c r="M5" s="231" t="s">
        <v>58</v>
      </c>
      <c r="N5" s="69"/>
    </row>
    <row r="6" spans="1:14" s="14" customFormat="1" ht="15" customHeight="1">
      <c r="A6" s="12"/>
      <c r="B6" s="15" t="s">
        <v>5</v>
      </c>
      <c r="C6" s="241">
        <v>2016</v>
      </c>
      <c r="D6" s="29">
        <v>2015</v>
      </c>
      <c r="E6" s="242" t="s">
        <v>6</v>
      </c>
      <c r="F6" s="13">
        <v>2015</v>
      </c>
      <c r="G6" s="13">
        <v>2015</v>
      </c>
      <c r="H6" s="13">
        <v>2015</v>
      </c>
      <c r="I6" s="13">
        <v>2015</v>
      </c>
      <c r="J6" s="73">
        <v>2016</v>
      </c>
      <c r="K6" s="73">
        <v>2016</v>
      </c>
      <c r="L6" s="73">
        <v>2016</v>
      </c>
      <c r="M6" s="232">
        <v>2016</v>
      </c>
      <c r="N6" s="69"/>
    </row>
    <row r="7" spans="1:14" s="14" customFormat="1" ht="6" customHeight="1">
      <c r="A7" s="319"/>
      <c r="B7" s="320"/>
      <c r="C7" s="321"/>
      <c r="D7" s="322"/>
      <c r="E7" s="323"/>
      <c r="F7" s="324"/>
      <c r="G7" s="324"/>
      <c r="H7" s="324"/>
      <c r="I7" s="324"/>
      <c r="J7" s="322"/>
      <c r="K7" s="322"/>
      <c r="L7" s="322"/>
      <c r="M7" s="325"/>
      <c r="N7" s="71"/>
    </row>
    <row r="8" spans="1:14" s="183" customFormat="1" ht="19.5" customHeight="1">
      <c r="A8" s="180"/>
      <c r="B8" s="181" t="s">
        <v>59</v>
      </c>
      <c r="C8" s="254">
        <f>'[1]TREND_C1_Q (96)'!$M$11/1000</f>
        <v>2583.9110000000001</v>
      </c>
      <c r="D8" s="157">
        <f>'[1]TREND_C1_Q (96)'!$H$11/1000</f>
        <v>2656.116</v>
      </c>
      <c r="E8" s="255">
        <f>IF(ISERROR(C8/D8-1)=TRUE,"n.m.",IF(OR(C8/D8-1&gt;150%=TRUE,C8/D8-1&lt;-100%=TRUE)=TRUE,"n.m.",C8/D8-1))</f>
        <v>-2.7184430198078702E-2</v>
      </c>
      <c r="F8" s="157">
        <f>'[1]TREND_C1_Q (96)'!$D$11/1000</f>
        <v>2656.116</v>
      </c>
      <c r="G8" s="157">
        <f>'[1]TREND_C1_Q (96)'!$E$11/1000</f>
        <v>2711.5810000000001</v>
      </c>
      <c r="H8" s="157">
        <f>'[1]TREND_C1_Q (96)'!$F$11/1000</f>
        <v>2639.2910000000002</v>
      </c>
      <c r="I8" s="157">
        <f>'[1]TREND_C1_Q (96)'!$G$11/1000</f>
        <v>2474.7779999999998</v>
      </c>
      <c r="J8" s="157">
        <f>'[1]TREND_C1_Q (96)'!$I$11/1000</f>
        <v>2583.9110000000001</v>
      </c>
      <c r="K8" s="157">
        <f>'[1]TREND_C1_Q (96)'!$J$11/1000</f>
        <v>-2583.9110000000001</v>
      </c>
      <c r="L8" s="157">
        <f>'[1]TREND_C1_Q (96)'!$K$11/1000</f>
        <v>0</v>
      </c>
      <c r="M8" s="261">
        <f>'[1]TREND_C1_Q (96)'!$L$11/1000</f>
        <v>0</v>
      </c>
      <c r="N8" s="182"/>
    </row>
    <row r="9" spans="1:14" s="14" customFormat="1" ht="19.5" customHeight="1">
      <c r="A9" s="12"/>
      <c r="B9" s="33" t="s">
        <v>60</v>
      </c>
      <c r="C9" s="243">
        <f>'[1]TREND_C1_Q (96)'!$M$15/1000</f>
        <v>170.10400000000001</v>
      </c>
      <c r="D9" s="32">
        <f>'[1]TREND_C1_Q (96)'!$H$15/1000</f>
        <v>211.749</v>
      </c>
      <c r="E9" s="244">
        <f t="shared" ref="E9:E34" si="0">IF(ISERROR(C9/D9-1)=TRUE,"n.m.",IF(OR(C9/D9-1&gt;150%=TRUE,C9/D9-1&lt;-100%=TRUE)=TRUE,"n.m.",C9/D9-1))</f>
        <v>-0.19667153091632061</v>
      </c>
      <c r="F9" s="32">
        <f>'[1]TREND_C1_Q (96)'!$D$15/1000</f>
        <v>211.749</v>
      </c>
      <c r="G9" s="32">
        <f>'[1]TREND_C1_Q (96)'!$E$15/1000</f>
        <v>294.87200000000001</v>
      </c>
      <c r="H9" s="32">
        <f>'[1]TREND_C1_Q (96)'!$F$15/1000</f>
        <v>189.11</v>
      </c>
      <c r="I9" s="32">
        <f>'[1]TREND_C1_Q (96)'!$G$15/1000</f>
        <v>147.86099999999999</v>
      </c>
      <c r="J9" s="32">
        <f>'[1]TREND_C1_Q (96)'!$I$15/1000</f>
        <v>170.10400000000001</v>
      </c>
      <c r="K9" s="32">
        <f>'[1]TREND_C1_Q (96)'!$J$15/1000</f>
        <v>-170.10400000000001</v>
      </c>
      <c r="L9" s="32">
        <f>'[1]TREND_C1_Q (96)'!$K$15/1000</f>
        <v>0</v>
      </c>
      <c r="M9" s="234">
        <f>'[1]TREND_C1_Q (96)'!$L$15/1000</f>
        <v>0</v>
      </c>
      <c r="N9" s="72"/>
    </row>
    <row r="10" spans="1:14" s="14" customFormat="1" ht="19.5" customHeight="1">
      <c r="A10" s="12"/>
      <c r="B10" s="33" t="s">
        <v>61</v>
      </c>
      <c r="C10" s="243">
        <f>'[1]TREND_C1_Q (96)'!$M$20/1000</f>
        <v>1497.413</v>
      </c>
      <c r="D10" s="32">
        <f>'[1]TREND_C1_Q (96)'!$H$20/1000</f>
        <v>1418.09</v>
      </c>
      <c r="E10" s="244">
        <f t="shared" si="0"/>
        <v>5.5936506145590315E-2</v>
      </c>
      <c r="F10" s="32">
        <f>'[1]TREND_C1_Q (96)'!$D$20/1000</f>
        <v>1418.09</v>
      </c>
      <c r="G10" s="32">
        <f>'[1]TREND_C1_Q (96)'!$E$20/1000</f>
        <v>1412.2139999999999</v>
      </c>
      <c r="H10" s="32">
        <f>'[1]TREND_C1_Q (96)'!$F$20/1000</f>
        <v>1348.6849999999999</v>
      </c>
      <c r="I10" s="32">
        <f>'[1]TREND_C1_Q (96)'!$G$20/1000</f>
        <v>1344.1469999999999</v>
      </c>
      <c r="J10" s="32">
        <f>'[1]TREND_C1_Q (96)'!$I$20/1000</f>
        <v>1497.413</v>
      </c>
      <c r="K10" s="32">
        <f>'[1]TREND_C1_Q (96)'!$J$20/1000</f>
        <v>-1497.413</v>
      </c>
      <c r="L10" s="32">
        <f>'[1]TREND_C1_Q (96)'!$K$20/1000</f>
        <v>0</v>
      </c>
      <c r="M10" s="234">
        <f>'[1]TREND_C1_Q (96)'!$L$20/1000</f>
        <v>0</v>
      </c>
      <c r="N10" s="72"/>
    </row>
    <row r="11" spans="1:14" s="14" customFormat="1" ht="19.5" customHeight="1">
      <c r="A11" s="12"/>
      <c r="B11" s="33" t="s">
        <v>62</v>
      </c>
      <c r="C11" s="243">
        <f>'[1]TREND_C1_Q (96)'!$M$21/1000</f>
        <v>585.88099999999997</v>
      </c>
      <c r="D11" s="32">
        <f>'[1]TREND_C1_Q (96)'!$H$21/1000</f>
        <v>317.60599999999999</v>
      </c>
      <c r="E11" s="244">
        <f t="shared" si="0"/>
        <v>0.84467862697807972</v>
      </c>
      <c r="F11" s="32">
        <f>'[1]TREND_C1_Q (96)'!$D$21/1000</f>
        <v>317.60599999999999</v>
      </c>
      <c r="G11" s="32">
        <f>'[1]TREND_C1_Q (96)'!$E$21/1000</f>
        <v>858.80200000000002</v>
      </c>
      <c r="H11" s="32">
        <f>'[1]TREND_C1_Q (96)'!$F$21/1000</f>
        <v>476.65100000000001</v>
      </c>
      <c r="I11" s="32">
        <f>'[1]TREND_C1_Q (96)'!$G$21/1000</f>
        <v>431.411</v>
      </c>
      <c r="J11" s="32">
        <f>'[1]TREND_C1_Q (96)'!$I$21/1000</f>
        <v>585.88099999999997</v>
      </c>
      <c r="K11" s="32">
        <f>'[1]TREND_C1_Q (96)'!$J$21/1000</f>
        <v>-585.88099999999997</v>
      </c>
      <c r="L11" s="32">
        <f>'[1]TREND_C1_Q (96)'!$K$21/1000</f>
        <v>0</v>
      </c>
      <c r="M11" s="234">
        <f>'[1]TREND_C1_Q (96)'!$L$21/1000</f>
        <v>0</v>
      </c>
      <c r="N11" s="72"/>
    </row>
    <row r="12" spans="1:14" s="14" customFormat="1" ht="19.5" customHeight="1">
      <c r="A12" s="12"/>
      <c r="B12" s="33" t="s">
        <v>63</v>
      </c>
      <c r="C12" s="243">
        <f>'[1]TREND_C1_Q (96)'!$M$26/1000</f>
        <v>39.072000000000003</v>
      </c>
      <c r="D12" s="32">
        <f>'[1]TREND_C1_Q (96)'!$H$26/1000</f>
        <v>81.885999999999996</v>
      </c>
      <c r="E12" s="244">
        <f t="shared" si="0"/>
        <v>-0.52284883862931386</v>
      </c>
      <c r="F12" s="32">
        <f>'[1]TREND_C1_Q (96)'!$D$26/1000</f>
        <v>81.885999999999996</v>
      </c>
      <c r="G12" s="32">
        <f>'[1]TREND_C1_Q (96)'!$E$26/1000</f>
        <v>51.286000000000001</v>
      </c>
      <c r="H12" s="32">
        <f>'[1]TREND_C1_Q (96)'!$F$26/1000</f>
        <v>56.441000000000003</v>
      </c>
      <c r="I12" s="32">
        <f>'[1]TREND_C1_Q (96)'!$G$26/1000</f>
        <v>-44.256</v>
      </c>
      <c r="J12" s="32">
        <f>'[1]TREND_C1_Q (96)'!$I$26/1000</f>
        <v>39.072000000000003</v>
      </c>
      <c r="K12" s="32">
        <f>'[1]TREND_C1_Q (96)'!$J$26/1000</f>
        <v>-39.072000000000003</v>
      </c>
      <c r="L12" s="32">
        <f>'[1]TREND_C1_Q (96)'!$K$26/1000</f>
        <v>0</v>
      </c>
      <c r="M12" s="234">
        <f>'[1]TREND_C1_Q (96)'!$L$26/1000</f>
        <v>0</v>
      </c>
      <c r="N12" s="72"/>
    </row>
    <row r="13" spans="1:14" s="24" customFormat="1" ht="19.5" customHeight="1">
      <c r="A13" s="22"/>
      <c r="B13" s="34" t="s">
        <v>64</v>
      </c>
      <c r="C13" s="245">
        <f>'[1]TREND_C1_Q (96)'!$M$27/1000</f>
        <v>4876.3810000000003</v>
      </c>
      <c r="D13" s="27">
        <f>'[1]TREND_C1_Q (96)'!$H$27/1000</f>
        <v>4685.4470000000001</v>
      </c>
      <c r="E13" s="246">
        <f t="shared" si="0"/>
        <v>4.0750434270198754E-2</v>
      </c>
      <c r="F13" s="27">
        <f>'[1]TREND_C1_Q (96)'!$D$27/1000</f>
        <v>4685.4470000000001</v>
      </c>
      <c r="G13" s="27">
        <f>'[1]TREND_C1_Q (96)'!$E$27/1000</f>
        <v>5328.7550000000001</v>
      </c>
      <c r="H13" s="27">
        <f>'[1]TREND_C1_Q (96)'!$F$27/1000</f>
        <v>4710.1779999999999</v>
      </c>
      <c r="I13" s="27">
        <f>'[1]TREND_C1_Q (96)'!$G$27/1000</f>
        <v>4353.9409999999998</v>
      </c>
      <c r="J13" s="27">
        <f>'[1]TREND_C1_Q (96)'!$I$27/1000</f>
        <v>4876.3810000000003</v>
      </c>
      <c r="K13" s="27">
        <f>'[1]TREND_C1_Q (96)'!$J$27/1000</f>
        <v>-4876.3810000000003</v>
      </c>
      <c r="L13" s="27">
        <f>'[1]TREND_C1_Q (96)'!$K$27/1000</f>
        <v>0</v>
      </c>
      <c r="M13" s="250">
        <f>'[1]TREND_C1_Q (96)'!$L$27/1000</f>
        <v>0</v>
      </c>
      <c r="N13" s="13"/>
    </row>
    <row r="14" spans="1:14" s="14" customFormat="1" ht="19.5" hidden="1" customHeight="1" outlineLevel="1">
      <c r="A14" s="12"/>
      <c r="B14" s="33" t="s">
        <v>65</v>
      </c>
      <c r="C14" s="243">
        <f>'[1]TREND_C1_Q (96)'!$M$29/1000</f>
        <v>-1744.4749999999999</v>
      </c>
      <c r="D14" s="32">
        <f>'[1]TREND_C1_Q (96)'!$H$29/1000</f>
        <v>-1817.326</v>
      </c>
      <c r="E14" s="244">
        <f t="shared" si="0"/>
        <v>-4.0086918912732306E-2</v>
      </c>
      <c r="F14" s="32">
        <f>'[1]TREND_C1_Q (96)'!$D$29/1000</f>
        <v>-1817.326</v>
      </c>
      <c r="G14" s="32">
        <f>'[1]TREND_C1_Q (96)'!$E$29/1000</f>
        <v>-1825.578</v>
      </c>
      <c r="H14" s="32">
        <f>'[1]TREND_C1_Q (96)'!$F$29/1000</f>
        <v>-1779.5409999999999</v>
      </c>
      <c r="I14" s="32">
        <f>'[1]TREND_C1_Q (96)'!$G$29/1000</f>
        <v>-1654.671</v>
      </c>
      <c r="J14" s="32">
        <f>'[1]TREND_C1_Q (96)'!$I$29/1000</f>
        <v>-1744.4749999999999</v>
      </c>
      <c r="K14" s="32">
        <f>'[1]TREND_C1_Q (96)'!$J$29/1000</f>
        <v>1744.4749999999999</v>
      </c>
      <c r="L14" s="32">
        <f>'[1]TREND_C1_Q (96)'!$K$29/1000</f>
        <v>0</v>
      </c>
      <c r="M14" s="234">
        <f>'[1]TREND_C1_Q (96)'!$L$29/1000</f>
        <v>0</v>
      </c>
      <c r="N14" s="72"/>
    </row>
    <row r="15" spans="1:14" s="14" customFormat="1" ht="19.5" hidden="1" customHeight="1" outlineLevel="1">
      <c r="A15" s="12"/>
      <c r="B15" s="33" t="s">
        <v>66</v>
      </c>
      <c r="C15" s="243">
        <f>'[1]TREND_C1_Q (96)'!$M$31/1000+'[1]TREND_C1_Q (96)'!$M$34/1000</f>
        <v>-1067.1000000000001</v>
      </c>
      <c r="D15" s="32">
        <f>'[1]TREND_C1_Q (96)'!$H$31/1000+'[1]TREND_C1_Q (96)'!$H$34/1000</f>
        <v>-1060.3789999999999</v>
      </c>
      <c r="E15" s="244">
        <f t="shared" si="0"/>
        <v>6.3382997965824028E-3</v>
      </c>
      <c r="F15" s="32">
        <f>'[1]TREND_C1_Q (96)'!$D$31/1000+'[1]TREND_C1_Q (96)'!$D$34/1000</f>
        <v>-1060.3789999999999</v>
      </c>
      <c r="G15" s="32">
        <f>'[1]TREND_C1_Q (96)'!$E$31/1000+'[1]TREND_C1_Q (96)'!$E$34/1000</f>
        <v>-1069.2830000000001</v>
      </c>
      <c r="H15" s="32">
        <f>'[1]TREND_C1_Q (96)'!$F$31/1000+'[1]TREND_C1_Q (96)'!$F$34/1000</f>
        <v>-1059.749</v>
      </c>
      <c r="I15" s="32">
        <f>'[1]TREND_C1_Q (96)'!$G$31/1000+'[1]TREND_C1_Q (96)'!$G$34/1000</f>
        <v>-1488.9760000000001</v>
      </c>
      <c r="J15" s="32">
        <f>'[1]TREND_C1_Q (96)'!$I$31/1000+'[1]TREND_C1_Q (96)'!$I$34/1000</f>
        <v>-1067.1000000000001</v>
      </c>
      <c r="K15" s="32">
        <f>'[1]TREND_C1_Q (96)'!$J$31/1000+'[1]TREND_C1_Q (96)'!$J$34/1000</f>
        <v>1067.1000000000001</v>
      </c>
      <c r="L15" s="32">
        <f>'[1]TREND_C1_Q (96)'!$K$31/1000+'[1]TREND_C1_Q (96)'!$K$34/1000</f>
        <v>0</v>
      </c>
      <c r="M15" s="234">
        <f>'[1]TREND_C1_Q (96)'!$L$31/1000+'[1]TREND_C1_Q (96)'!$L$34/1000</f>
        <v>0</v>
      </c>
      <c r="N15" s="72"/>
    </row>
    <row r="16" spans="1:14" s="14" customFormat="1" ht="19.5" hidden="1" customHeight="1" outlineLevel="1">
      <c r="A16" s="12"/>
      <c r="B16" s="33" t="s">
        <v>67</v>
      </c>
      <c r="C16" s="243">
        <f>'[1]TREND_C1_Q (96)'!$M$32/1000</f>
        <v>161.65199999999999</v>
      </c>
      <c r="D16" s="32">
        <f>'[1]TREND_C1_Q (96)'!$H$32/1000</f>
        <v>158.40799999999999</v>
      </c>
      <c r="E16" s="244">
        <f t="shared" si="0"/>
        <v>2.0478763698803082E-2</v>
      </c>
      <c r="F16" s="32">
        <f>'[1]TREND_C1_Q (96)'!$D$32/1000</f>
        <v>158.40799999999999</v>
      </c>
      <c r="G16" s="32">
        <f>'[1]TREND_C1_Q (96)'!$E$32/1000</f>
        <v>151.29400000000001</v>
      </c>
      <c r="H16" s="32">
        <f>'[1]TREND_C1_Q (96)'!$F$32/1000</f>
        <v>163.976</v>
      </c>
      <c r="I16" s="32">
        <f>'[1]TREND_C1_Q (96)'!$G$32/1000</f>
        <v>175.29499999999999</v>
      </c>
      <c r="J16" s="32">
        <f>'[1]TREND_C1_Q (96)'!$I$32/1000</f>
        <v>161.65199999999999</v>
      </c>
      <c r="K16" s="32">
        <f>'[1]TREND_C1_Q (96)'!$J$32/1000</f>
        <v>-161.65199999999999</v>
      </c>
      <c r="L16" s="32">
        <f>'[1]TREND_C1_Q (96)'!$K$32/1000</f>
        <v>0</v>
      </c>
      <c r="M16" s="234">
        <f>'[1]TREND_C1_Q (96)'!$L$32/1000</f>
        <v>0</v>
      </c>
      <c r="N16" s="72"/>
    </row>
    <row r="17" spans="1:15" s="14" customFormat="1" ht="19.5" hidden="1" customHeight="1" outlineLevel="1">
      <c r="A17" s="12"/>
      <c r="B17" s="33" t="s">
        <v>68</v>
      </c>
      <c r="C17" s="243">
        <f>'[1]TREND_C1_Q (96)'!$M$33/1000</f>
        <v>-193.49299999999999</v>
      </c>
      <c r="D17" s="32">
        <f>'[1]TREND_C1_Q (96)'!$H$33/1000</f>
        <v>-214.191</v>
      </c>
      <c r="E17" s="244">
        <f t="shared" si="0"/>
        <v>-9.6633378620016752E-2</v>
      </c>
      <c r="F17" s="32">
        <f>'[1]TREND_C1_Q (96)'!$D$33/1000</f>
        <v>-214.191</v>
      </c>
      <c r="G17" s="32">
        <f>'[1]TREND_C1_Q (96)'!$E$33/1000</f>
        <v>-218.15799999999999</v>
      </c>
      <c r="H17" s="32">
        <f>'[1]TREND_C1_Q (96)'!$F$33/1000</f>
        <v>-228.16900000000001</v>
      </c>
      <c r="I17" s="32">
        <f>'[1]TREND_C1_Q (96)'!$G$33/1000</f>
        <v>-535.92700000000002</v>
      </c>
      <c r="J17" s="32">
        <f>'[1]TREND_C1_Q (96)'!$I$33/1000</f>
        <v>-193.49299999999999</v>
      </c>
      <c r="K17" s="32">
        <f>'[1]TREND_C1_Q (96)'!$J$33/1000</f>
        <v>193.49299999999999</v>
      </c>
      <c r="L17" s="32">
        <f>'[1]TREND_C1_Q (96)'!$K$33/1000</f>
        <v>0</v>
      </c>
      <c r="M17" s="234">
        <f>'[1]TREND_C1_Q (96)'!$L$33/1000</f>
        <v>0</v>
      </c>
      <c r="N17" s="72"/>
    </row>
    <row r="18" spans="1:15" s="24" customFormat="1" ht="19.5" customHeight="1" collapsed="1">
      <c r="A18" s="22"/>
      <c r="B18" s="20" t="s">
        <v>69</v>
      </c>
      <c r="C18" s="245">
        <f>'[1]TREND_C1_Q (96)'!$M$38/1000</f>
        <v>-2843.4160000000002</v>
      </c>
      <c r="D18" s="27">
        <f>'[1]TREND_C1_Q (96)'!$H$38/1000</f>
        <v>-2933.4879999999998</v>
      </c>
      <c r="E18" s="246">
        <f t="shared" si="0"/>
        <v>-3.0704744658917926E-2</v>
      </c>
      <c r="F18" s="27">
        <f>'[1]TREND_C1_Q (96)'!$D$38/1000</f>
        <v>-2933.4879999999998</v>
      </c>
      <c r="G18" s="27">
        <f>'[1]TREND_C1_Q (96)'!$E$38/1000</f>
        <v>-2961.7249999999999</v>
      </c>
      <c r="H18" s="27">
        <f>'[1]TREND_C1_Q (96)'!$F$38/1000</f>
        <v>-2903.4830000000002</v>
      </c>
      <c r="I18" s="27">
        <f>'[1]TREND_C1_Q (96)'!$G$38/1000</f>
        <v>-3504.279</v>
      </c>
      <c r="J18" s="27">
        <f>'[1]TREND_C1_Q (96)'!$I$38/1000</f>
        <v>-2843.4160000000002</v>
      </c>
      <c r="K18" s="27">
        <f>'[1]TREND_C1_Q (96)'!$J$38/1000</f>
        <v>2843.4160000000002</v>
      </c>
      <c r="L18" s="27">
        <f>'[1]TREND_C1_Q (96)'!$K$38/1000</f>
        <v>0</v>
      </c>
      <c r="M18" s="250">
        <f>'[1]TREND_C1_Q (96)'!$L$38/1000</f>
        <v>0</v>
      </c>
      <c r="N18" s="13"/>
    </row>
    <row r="19" spans="1:15" s="24" customFormat="1" ht="19.5" customHeight="1">
      <c r="A19" s="22"/>
      <c r="B19" s="20" t="s">
        <v>70</v>
      </c>
      <c r="C19" s="245">
        <f>'[1]TREND_C1_Q (96)'!$M$39/1000</f>
        <v>2032.9649999999999</v>
      </c>
      <c r="D19" s="27">
        <f>'[1]TREND_C1_Q (96)'!$H$39/1000</f>
        <v>1751.9590000000001</v>
      </c>
      <c r="E19" s="246">
        <f t="shared" si="0"/>
        <v>0.16039530605453667</v>
      </c>
      <c r="F19" s="27">
        <f>'[1]TREND_C1_Q (96)'!$D$39/1000</f>
        <v>1751.9590000000001</v>
      </c>
      <c r="G19" s="27">
        <f>'[1]TREND_C1_Q (96)'!$E$39/1000</f>
        <v>2367.0300000000002</v>
      </c>
      <c r="H19" s="27">
        <f>'[1]TREND_C1_Q (96)'!$F$39/1000</f>
        <v>1806.6949999999999</v>
      </c>
      <c r="I19" s="27">
        <f>'[1]TREND_C1_Q (96)'!$G$39/1000</f>
        <v>849.66200000000003</v>
      </c>
      <c r="J19" s="27">
        <f>'[1]TREND_C1_Q (96)'!$I$39/1000</f>
        <v>2032.9649999999999</v>
      </c>
      <c r="K19" s="27">
        <f>'[1]TREND_C1_Q (96)'!$J$39/1000</f>
        <v>-2032.9649999999999</v>
      </c>
      <c r="L19" s="27">
        <f>'[1]TREND_C1_Q (96)'!$K$39/1000</f>
        <v>0</v>
      </c>
      <c r="M19" s="250">
        <f>'[1]TREND_C1_Q (96)'!$L$39/1000</f>
        <v>0</v>
      </c>
      <c r="N19" s="13"/>
    </row>
    <row r="20" spans="1:15" s="14" customFormat="1" ht="19.5" customHeight="1">
      <c r="A20" s="12"/>
      <c r="B20" s="56" t="s">
        <v>71</v>
      </c>
      <c r="C20" s="243">
        <f>'[1]TREND_C1_Q (96)'!$M$40/1000</f>
        <v>-469.70600000000002</v>
      </c>
      <c r="D20" s="32">
        <f>'[1]TREND_C1_Q (96)'!$H$40/1000</f>
        <v>-417.33499999999998</v>
      </c>
      <c r="E20" s="244">
        <f t="shared" si="0"/>
        <v>0.12548911545880426</v>
      </c>
      <c r="F20" s="32">
        <f>'[1]TREND_C1_Q (96)'!$D$40/1000</f>
        <v>-417.33499999999998</v>
      </c>
      <c r="G20" s="32">
        <f>'[1]TREND_C1_Q (96)'!$E$40/1000</f>
        <v>-482.31299999999999</v>
      </c>
      <c r="H20" s="32">
        <f>'[1]TREND_C1_Q (96)'!$F$40/1000</f>
        <v>-432.08800000000002</v>
      </c>
      <c r="I20" s="32">
        <f>'[1]TREND_C1_Q (96)'!$G$40/1000</f>
        <v>-2027.3679999999999</v>
      </c>
      <c r="J20" s="32">
        <f>'[1]TREND_C1_Q (96)'!$I$40/1000</f>
        <v>-469.70600000000002</v>
      </c>
      <c r="K20" s="32">
        <f>'[1]TREND_C1_Q (96)'!$J$40/1000</f>
        <v>469.70600000000002</v>
      </c>
      <c r="L20" s="32">
        <f>'[1]TREND_C1_Q (96)'!$K$40/1000</f>
        <v>0</v>
      </c>
      <c r="M20" s="234">
        <f>'[1]TREND_C1_Q (96)'!$L$40/1000</f>
        <v>0</v>
      </c>
      <c r="N20" s="72"/>
    </row>
    <row r="21" spans="1:15" s="24" customFormat="1" ht="19.5" customHeight="1">
      <c r="A21" s="22"/>
      <c r="B21" s="20" t="s">
        <v>72</v>
      </c>
      <c r="C21" s="245">
        <f>'[1]TREND_C1_Q (96)'!$M$46/1000</f>
        <v>1563.259</v>
      </c>
      <c r="D21" s="27">
        <f>'[1]TREND_C1_Q (96)'!$H$46/1000</f>
        <v>1334.624</v>
      </c>
      <c r="E21" s="246">
        <f t="shared" si="0"/>
        <v>0.17131042151197651</v>
      </c>
      <c r="F21" s="27">
        <f>'[1]TREND_C1_Q (96)'!$D$46/1000</f>
        <v>1334.624</v>
      </c>
      <c r="G21" s="27">
        <f>'[1]TREND_C1_Q (96)'!$E$46/1000</f>
        <v>1884.7170000000001</v>
      </c>
      <c r="H21" s="27">
        <f>'[1]TREND_C1_Q (96)'!$F$46/1000</f>
        <v>1374.607</v>
      </c>
      <c r="I21" s="27">
        <f>'[1]TREND_C1_Q (96)'!$G$46/1000</f>
        <v>-1177.7059999999999</v>
      </c>
      <c r="J21" s="27">
        <f>'[1]TREND_C1_Q (96)'!$I$46/1000</f>
        <v>1563.259</v>
      </c>
      <c r="K21" s="27">
        <f>'[1]TREND_C1_Q (96)'!$J$46/1000</f>
        <v>-1563.259</v>
      </c>
      <c r="L21" s="27">
        <f>'[1]TREND_C1_Q (96)'!$K$46/1000</f>
        <v>0</v>
      </c>
      <c r="M21" s="250">
        <f>'[1]TREND_C1_Q (96)'!$L$46/1000</f>
        <v>0</v>
      </c>
      <c r="N21" s="13"/>
    </row>
    <row r="22" spans="1:15" s="14" customFormat="1" ht="19.5" customHeight="1">
      <c r="A22" s="12"/>
      <c r="B22" s="33" t="s">
        <v>180</v>
      </c>
      <c r="C22" s="243">
        <f>'[1]TREND_C1_Q (96)'!$M$47/1000</f>
        <v>-438.47399999999999</v>
      </c>
      <c r="D22" s="32">
        <f>'[1]TREND_C1_Q (96)'!$H$47/1000</f>
        <v>-354.26799999999997</v>
      </c>
      <c r="E22" s="244">
        <f>IF(ISERROR(C22/D22-1)=TRUE,"n.m.",IF(OR(C22/D22-1&gt;150%=TRUE,C22/D22-1&lt;-100%=TRUE)=TRUE,"n.m.",C22/D22-1))</f>
        <v>0.2376901103119673</v>
      </c>
      <c r="F22" s="32">
        <f>'[1]TREND_C1_Q (96)'!$D$47/1000</f>
        <v>-354.26799999999997</v>
      </c>
      <c r="G22" s="32">
        <f>'[1]TREND_C1_Q (96)'!$E$47/1000</f>
        <v>-462.78500000000003</v>
      </c>
      <c r="H22" s="32">
        <f>'[1]TREND_C1_Q (96)'!$F$47/1000</f>
        <v>-239.315</v>
      </c>
      <c r="I22" s="32">
        <f>'[1]TREND_C1_Q (96)'!$G$47/1000</f>
        <v>-936.35400000000004</v>
      </c>
      <c r="J22" s="32">
        <f>'[1]TREND_C1_Q (96)'!$I$47/1000</f>
        <v>-438.47399999999999</v>
      </c>
      <c r="K22" s="32">
        <f>'[1]TREND_C1_Q (96)'!$J$47/1000</f>
        <v>438.47399999999999</v>
      </c>
      <c r="L22" s="32">
        <f>'[1]TREND_C1_Q (96)'!$K$47/1000</f>
        <v>0</v>
      </c>
      <c r="M22" s="234">
        <f>'[1]TREND_C1_Q (96)'!$L$47/1000</f>
        <v>0</v>
      </c>
      <c r="N22" s="72"/>
    </row>
    <row r="23" spans="1:15" s="14" customFormat="1" ht="19.5" customHeight="1">
      <c r="A23" s="12"/>
      <c r="B23" s="35" t="s">
        <v>181</v>
      </c>
      <c r="C23" s="243">
        <f>'[1]TREND_C1_Q (96)'!$M$50/1000</f>
        <v>-411.81900000000002</v>
      </c>
      <c r="D23" s="32">
        <f>'[1]TREND_C1_Q (96)'!$H$50/1000</f>
        <v>-333.77</v>
      </c>
      <c r="E23" s="244">
        <f>IF(ISERROR(C23/D23-1)=TRUE,"n.m.",IF(OR(C23/D23-1&gt;150%=TRUE,C23/D23-1&lt;-100%=TRUE)=TRUE,"n.m.",C23/D23-1))</f>
        <v>0.2338406687239718</v>
      </c>
      <c r="F23" s="32">
        <f>'[1]TREND_C1_Q (96)'!$D$50/1000</f>
        <v>-333.77</v>
      </c>
      <c r="G23" s="32">
        <f>'[1]TREND_C1_Q (96)'!$E$50/1000</f>
        <v>-252.405</v>
      </c>
      <c r="H23" s="32">
        <f>'[1]TREND_C1_Q (96)'!$F$50/1000</f>
        <v>-171.518</v>
      </c>
      <c r="I23" s="32">
        <f>'[1]TREND_C1_Q (96)'!$G$50/1000</f>
        <v>-267.84199999999998</v>
      </c>
      <c r="J23" s="32">
        <f>'[1]TREND_C1_Q (96)'!$I$50/1000</f>
        <v>-411.81900000000002</v>
      </c>
      <c r="K23" s="32">
        <f>'[1]TREND_C1_Q (96)'!$J$50/1000</f>
        <v>411.81900000000002</v>
      </c>
      <c r="L23" s="32">
        <f>'[1]TREND_C1_Q (96)'!$K$50/1000</f>
        <v>0</v>
      </c>
      <c r="M23" s="234">
        <f>'[1]TREND_C1_Q (96)'!$L$50/1000</f>
        <v>0</v>
      </c>
      <c r="N23" s="72"/>
    </row>
    <row r="24" spans="1:15" s="14" customFormat="1" ht="19.5" customHeight="1">
      <c r="A24" s="12"/>
      <c r="B24" s="33" t="s">
        <v>74</v>
      </c>
      <c r="C24" s="243">
        <f>'[1]TREND_C1_Q (96)'!$M$57/1000</f>
        <v>-4.6580000000000004</v>
      </c>
      <c r="D24" s="32">
        <f>'[1]TREND_C1_Q (96)'!$H$57/1000</f>
        <v>-250.68199999999999</v>
      </c>
      <c r="E24" s="244">
        <f t="shared" si="0"/>
        <v>-0.9814186898141869</v>
      </c>
      <c r="F24" s="32">
        <f>'[1]TREND_C1_Q (96)'!$D$57/1000</f>
        <v>-250.68199999999999</v>
      </c>
      <c r="G24" s="32">
        <f>'[1]TREND_C1_Q (96)'!$E$57/1000</f>
        <v>-80.340999999999994</v>
      </c>
      <c r="H24" s="32">
        <f>'[1]TREND_C1_Q (96)'!$F$57/1000</f>
        <v>-26.395</v>
      </c>
      <c r="I24" s="32">
        <f>'[1]TREND_C1_Q (96)'!$G$57/1000</f>
        <v>-1757.8679999999999</v>
      </c>
      <c r="J24" s="32">
        <f>'[1]TREND_C1_Q (96)'!$I$57/1000</f>
        <v>-4.6580000000000004</v>
      </c>
      <c r="K24" s="32">
        <f>'[1]TREND_C1_Q (96)'!$J$57/1000</f>
        <v>4.6580000000000004</v>
      </c>
      <c r="L24" s="32">
        <f>'[1]TREND_C1_Q (96)'!$K$57/1000</f>
        <v>0</v>
      </c>
      <c r="M24" s="234">
        <f>'[1]TREND_C1_Q (96)'!$L$57/1000</f>
        <v>0</v>
      </c>
      <c r="N24" s="72"/>
    </row>
    <row r="25" spans="1:15" s="14" customFormat="1" ht="19.5" customHeight="1">
      <c r="A25" s="12"/>
      <c r="B25" s="33" t="s">
        <v>75</v>
      </c>
      <c r="C25" s="243">
        <f>'[1]TREND_C1_Q (96)'!$M$58/1000</f>
        <v>24.081</v>
      </c>
      <c r="D25" s="32">
        <f>'[1]TREND_C1_Q (96)'!$H$58/1000</f>
        <v>-14.843</v>
      </c>
      <c r="E25" s="244" t="str">
        <f t="shared" si="0"/>
        <v>n.m.</v>
      </c>
      <c r="F25" s="32">
        <f>'[1]TREND_C1_Q (96)'!$D$58/1000</f>
        <v>-14.843</v>
      </c>
      <c r="G25" s="32">
        <f>'[1]TREND_C1_Q (96)'!$E$58/1000</f>
        <v>6.7130000000000001</v>
      </c>
      <c r="H25" s="32">
        <f>'[1]TREND_C1_Q (96)'!$F$58/1000</f>
        <v>-7.36</v>
      </c>
      <c r="I25" s="32">
        <f>'[1]TREND_C1_Q (96)'!$G$58/1000</f>
        <v>-884.79700000000003</v>
      </c>
      <c r="J25" s="32">
        <f>'[1]TREND_C1_Q (96)'!$I$58/1000</f>
        <v>24.081</v>
      </c>
      <c r="K25" s="32">
        <f>'[1]TREND_C1_Q (96)'!$J$58/1000</f>
        <v>-24.081</v>
      </c>
      <c r="L25" s="32">
        <f>'[1]TREND_C1_Q (96)'!$K$58/1000</f>
        <v>0</v>
      </c>
      <c r="M25" s="234">
        <f>'[1]TREND_C1_Q (96)'!$L$58/1000</f>
        <v>0</v>
      </c>
      <c r="N25" s="72"/>
    </row>
    <row r="26" spans="1:15" s="188" customFormat="1" ht="19.5" customHeight="1">
      <c r="A26" s="184"/>
      <c r="B26" s="185" t="s">
        <v>76</v>
      </c>
      <c r="C26" s="256">
        <f>'[1]TREND_C1_Q (96)'!$M$59/1000</f>
        <v>1144.2080000000001</v>
      </c>
      <c r="D26" s="186">
        <f>'[1]TREND_C1_Q (96)'!$H$59/1000</f>
        <v>714.83100000000002</v>
      </c>
      <c r="E26" s="257">
        <f t="shared" si="0"/>
        <v>0.60066924909524078</v>
      </c>
      <c r="F26" s="186">
        <f>'[1]TREND_C1_Q (96)'!$D$59/1000</f>
        <v>714.83100000000002</v>
      </c>
      <c r="G26" s="186">
        <f>'[1]TREND_C1_Q (96)'!$E$59/1000</f>
        <v>1348.3040000000001</v>
      </c>
      <c r="H26" s="186">
        <f>'[1]TREND_C1_Q (96)'!$F$59/1000</f>
        <v>1101.537</v>
      </c>
      <c r="I26" s="186">
        <f>'[1]TREND_C1_Q (96)'!$G$59/1000</f>
        <v>-4756.7250000000004</v>
      </c>
      <c r="J26" s="186">
        <f>'[1]TREND_C1_Q (96)'!$I$59/1000</f>
        <v>1144.2080000000001</v>
      </c>
      <c r="K26" s="186">
        <f>'[1]TREND_C1_Q (96)'!$J$59/1000</f>
        <v>-1144.2080000000001</v>
      </c>
      <c r="L26" s="186">
        <f>'[1]TREND_C1_Q (96)'!$K$59/1000</f>
        <v>0</v>
      </c>
      <c r="M26" s="252">
        <f>'[1]TREND_C1_Q (96)'!$L$59/1000</f>
        <v>0</v>
      </c>
      <c r="N26" s="187"/>
    </row>
    <row r="27" spans="1:15" s="188" customFormat="1" ht="19.5" customHeight="1">
      <c r="A27" s="184"/>
      <c r="B27" s="33" t="s">
        <v>77</v>
      </c>
      <c r="C27" s="243">
        <f>'[1]TREND_C1_Q (96)'!$M$60/1000</f>
        <v>-317.02800000000002</v>
      </c>
      <c r="D27" s="32">
        <f>'[1]TREND_C1_Q (96)'!$H$60/1000</f>
        <v>-324.65499999999997</v>
      </c>
      <c r="E27" s="244">
        <f t="shared" si="0"/>
        <v>-2.3492630638677792E-2</v>
      </c>
      <c r="F27" s="32">
        <f>'[1]TREND_C1_Q (96)'!$D$60/1000</f>
        <v>-324.65499999999997</v>
      </c>
      <c r="G27" s="32">
        <f>'[1]TREND_C1_Q (96)'!$E$60/1000</f>
        <v>-348.28</v>
      </c>
      <c r="H27" s="32">
        <f>'[1]TREND_C1_Q (96)'!$F$60/1000</f>
        <v>-481.69</v>
      </c>
      <c r="I27" s="32">
        <f>'[1]TREND_C1_Q (96)'!$G$60/1000</f>
        <v>431.26400000000001</v>
      </c>
      <c r="J27" s="32">
        <f>'[1]TREND_C1_Q (96)'!$I$60/1000</f>
        <v>-317.02800000000002</v>
      </c>
      <c r="K27" s="32">
        <f>'[1]TREND_C1_Q (96)'!$J$60/1000</f>
        <v>317.02800000000002</v>
      </c>
      <c r="L27" s="32">
        <f>'[1]TREND_C1_Q (96)'!$K$60/1000</f>
        <v>0</v>
      </c>
      <c r="M27" s="234">
        <f>'[1]TREND_C1_Q (96)'!$L$60/1000</f>
        <v>0</v>
      </c>
      <c r="N27" s="14"/>
      <c r="O27" s="33"/>
    </row>
    <row r="28" spans="1:15" s="188" customFormat="1" ht="19.5" customHeight="1">
      <c r="A28" s="184"/>
      <c r="B28" s="33" t="s">
        <v>78</v>
      </c>
      <c r="C28" s="243">
        <f>'[1]TREND_C1_Q (96)'!$M$61/1000</f>
        <v>376.39299999999997</v>
      </c>
      <c r="D28" s="32">
        <f>'[1]TREND_C1_Q (96)'!$H$61/1000</f>
        <v>398.45699999999999</v>
      </c>
      <c r="E28" s="244">
        <f t="shared" si="0"/>
        <v>-5.5373603676180938E-2</v>
      </c>
      <c r="F28" s="32">
        <f>'[1]TREND_C1_Q (96)'!$D$61/1000</f>
        <v>398.45699999999999</v>
      </c>
      <c r="G28" s="32">
        <f>'[1]TREND_C1_Q (96)'!$E$61/1000</f>
        <v>379.471</v>
      </c>
      <c r="H28" s="32">
        <f>'[1]TREND_C1_Q (96)'!$F$61/1000</f>
        <v>377.584</v>
      </c>
      <c r="I28" s="32">
        <f>'[1]TREND_C1_Q (96)'!$G$61/1000</f>
        <v>-525.40099999999995</v>
      </c>
      <c r="J28" s="32">
        <f>'[1]TREND_C1_Q (96)'!$I$61/1000</f>
        <v>376.39299999999997</v>
      </c>
      <c r="K28" s="32">
        <f>'[1]TREND_C1_Q (96)'!$J$61/1000</f>
        <v>-376.39299999999997</v>
      </c>
      <c r="L28" s="32">
        <f>'[1]TREND_C1_Q (96)'!$K$61/1000</f>
        <v>0</v>
      </c>
      <c r="M28" s="234">
        <f>'[1]TREND_C1_Q (96)'!$L$61/1000</f>
        <v>0</v>
      </c>
      <c r="N28" s="14"/>
      <c r="O28" s="33"/>
    </row>
    <row r="29" spans="1:15" s="188" customFormat="1" ht="19.5" customHeight="1">
      <c r="A29" s="184"/>
      <c r="B29" s="20" t="s">
        <v>79</v>
      </c>
      <c r="C29" s="245">
        <f>'[1]TREND_C1_Q (96)'!$M$62/1000</f>
        <v>1203.5730000000001</v>
      </c>
      <c r="D29" s="27">
        <f>'[1]TREND_C1_Q (96)'!$H$62/1000</f>
        <v>788.63300000000004</v>
      </c>
      <c r="E29" s="246">
        <f t="shared" si="0"/>
        <v>0.52615094727205181</v>
      </c>
      <c r="F29" s="27">
        <f>'[1]TREND_C1_Q (96)'!$D$62/1000</f>
        <v>788.63300000000004</v>
      </c>
      <c r="G29" s="27">
        <f>'[1]TREND_C1_Q (96)'!$E$62/1000</f>
        <v>1379.4949999999999</v>
      </c>
      <c r="H29" s="27">
        <f>'[1]TREND_C1_Q (96)'!$F$62/1000</f>
        <v>997.43100000000004</v>
      </c>
      <c r="I29" s="27">
        <f>'[1]TREND_C1_Q (96)'!$G$62/1000</f>
        <v>-4850.8620000000001</v>
      </c>
      <c r="J29" s="27">
        <f>'[1]TREND_C1_Q (96)'!$I$62/1000</f>
        <v>1203.5730000000001</v>
      </c>
      <c r="K29" s="27">
        <f>'[1]TREND_C1_Q (96)'!$J$62/1000</f>
        <v>-1203.5730000000001</v>
      </c>
      <c r="L29" s="27">
        <f>'[1]TREND_C1_Q (96)'!$K$62/1000</f>
        <v>0</v>
      </c>
      <c r="M29" s="250">
        <f>'[1]TREND_C1_Q (96)'!$L$62/1000</f>
        <v>0</v>
      </c>
      <c r="N29" s="24"/>
      <c r="O29" s="20"/>
    </row>
    <row r="30" spans="1:15" s="188" customFormat="1" ht="19.5" customHeight="1">
      <c r="A30" s="184"/>
      <c r="B30" s="33" t="s">
        <v>80</v>
      </c>
      <c r="C30" s="243">
        <f>'[1]TREND_C1_Q (96)'!$M$63/1000</f>
        <v>-88.626000000000005</v>
      </c>
      <c r="D30" s="32">
        <f>'[1]TREND_C1_Q (96)'!$H$63/1000</f>
        <v>-93.387</v>
      </c>
      <c r="E30" s="244">
        <f t="shared" si="0"/>
        <v>-5.0981399980725373E-2</v>
      </c>
      <c r="F30" s="32">
        <f>'[1]TREND_C1_Q (96)'!$D$63/1000</f>
        <v>-93.387</v>
      </c>
      <c r="G30" s="32">
        <f>'[1]TREND_C1_Q (96)'!$E$63/1000</f>
        <v>-147.078</v>
      </c>
      <c r="H30" s="32">
        <f>'[1]TREND_C1_Q (96)'!$F$63/1000</f>
        <v>-102.818</v>
      </c>
      <c r="I30" s="32">
        <f>'[1]TREND_C1_Q (96)'!$G$63/1000</f>
        <v>-120.578</v>
      </c>
      <c r="J30" s="32">
        <f>'[1]TREND_C1_Q (96)'!$I$63/1000</f>
        <v>-88.626000000000005</v>
      </c>
      <c r="K30" s="32">
        <f>'[1]TREND_C1_Q (96)'!$J$63/1000</f>
        <v>88.626000000000005</v>
      </c>
      <c r="L30" s="32">
        <f>'[1]TREND_C1_Q (96)'!$K$63/1000</f>
        <v>0</v>
      </c>
      <c r="M30" s="234">
        <f>'[1]TREND_C1_Q (96)'!$L$63/1000</f>
        <v>0</v>
      </c>
      <c r="N30" s="14"/>
      <c r="O30" s="33"/>
    </row>
    <row r="31" spans="1:15" s="188" customFormat="1" ht="19.5" customHeight="1">
      <c r="A31" s="184"/>
      <c r="B31" s="20" t="s">
        <v>81</v>
      </c>
      <c r="C31" s="245">
        <f>'[1]TREND_C1_Q (96)'!$M$64/1000</f>
        <v>1114.9469999999999</v>
      </c>
      <c r="D31" s="27">
        <f>'[1]TREND_C1_Q (96)'!$H$64/1000</f>
        <v>695.24599999999998</v>
      </c>
      <c r="E31" s="246">
        <f t="shared" si="0"/>
        <v>0.60367265687253124</v>
      </c>
      <c r="F31" s="27">
        <f>'[1]TREND_C1_Q (96)'!$D$64/1000</f>
        <v>695.24599999999998</v>
      </c>
      <c r="G31" s="27">
        <f>'[1]TREND_C1_Q (96)'!$E$64/1000</f>
        <v>1232.4169999999999</v>
      </c>
      <c r="H31" s="27">
        <f>'[1]TREND_C1_Q (96)'!$F$64/1000</f>
        <v>894.61300000000006</v>
      </c>
      <c r="I31" s="27">
        <f>'[1]TREND_C1_Q (96)'!$G$64/1000</f>
        <v>-4971.4399999999996</v>
      </c>
      <c r="J31" s="27">
        <f>'[1]TREND_C1_Q (96)'!$I$64/1000</f>
        <v>1114.9469999999999</v>
      </c>
      <c r="K31" s="27">
        <f>'[1]TREND_C1_Q (96)'!$J$64/1000</f>
        <v>-1114.9469999999999</v>
      </c>
      <c r="L31" s="27">
        <f>'[1]TREND_C1_Q (96)'!$K$64/1000</f>
        <v>0</v>
      </c>
      <c r="M31" s="250">
        <f>'[1]TREND_C1_Q (96)'!$L$64/1000</f>
        <v>0</v>
      </c>
      <c r="N31" s="24"/>
      <c r="O31" s="20"/>
    </row>
    <row r="32" spans="1:15" s="188" customFormat="1" ht="19.5" customHeight="1">
      <c r="A32" s="184"/>
      <c r="B32" s="33" t="s">
        <v>82</v>
      </c>
      <c r="C32" s="243">
        <f>'[1]TREND_C1_Q (96)'!$M$65/1000</f>
        <v>-1.359</v>
      </c>
      <c r="D32" s="32">
        <f>'[1]TREND_C1_Q (96)'!$H$65/1000</f>
        <v>-0.97599999999999998</v>
      </c>
      <c r="E32" s="244">
        <f t="shared" si="0"/>
        <v>0.39241803278688536</v>
      </c>
      <c r="F32" s="32">
        <f>'[1]TREND_C1_Q (96)'!$D$65/1000</f>
        <v>-0.97599999999999998</v>
      </c>
      <c r="G32" s="32">
        <f>'[1]TREND_C1_Q (96)'!$E$65/1000</f>
        <v>-0.98599999999999999</v>
      </c>
      <c r="H32" s="32">
        <f>'[1]TREND_C1_Q (96)'!$F$65/1000</f>
        <v>-0.98799999999999999</v>
      </c>
      <c r="I32" s="32">
        <f>'[1]TREND_C1_Q (96)'!$G$65/1000</f>
        <v>-2.1909999999999998</v>
      </c>
      <c r="J32" s="32">
        <f>'[1]TREND_C1_Q (96)'!$I$65/1000</f>
        <v>-1.359</v>
      </c>
      <c r="K32" s="32">
        <f>'[1]TREND_C1_Q (96)'!$J$65/1000</f>
        <v>1.359</v>
      </c>
      <c r="L32" s="32">
        <f>'[1]TREND_C1_Q (96)'!$K$65/1000</f>
        <v>0</v>
      </c>
      <c r="M32" s="234">
        <f>'[1]TREND_C1_Q (96)'!$L$65/1000</f>
        <v>0</v>
      </c>
      <c r="N32" s="14"/>
      <c r="O32" s="33"/>
    </row>
    <row r="33" spans="1:16" s="188" customFormat="1" ht="19.5" customHeight="1">
      <c r="A33" s="184"/>
      <c r="B33" s="33" t="s">
        <v>83</v>
      </c>
      <c r="C33" s="243">
        <f>'[1]TREND_C1_Q (96)'!$M$66</f>
        <v>0</v>
      </c>
      <c r="D33" s="32">
        <f>'[1]TREND_C1_Q (96)'!$H$66</f>
        <v>0</v>
      </c>
      <c r="E33" s="244" t="str">
        <f t="shared" si="0"/>
        <v>n.m.</v>
      </c>
      <c r="F33" s="32">
        <f>'[1]TREND_C1_Q (96)'!$D$66</f>
        <v>0</v>
      </c>
      <c r="G33" s="32">
        <f>'[1]TREND_C1_Q (96)'!$E$66</f>
        <v>0</v>
      </c>
      <c r="H33" s="32">
        <f>'[1]TREND_C1_Q (96)'!$F$66</f>
        <v>0</v>
      </c>
      <c r="I33" s="32">
        <f>'[1]TREND_C1_Q (96)'!$G$66</f>
        <v>-260510</v>
      </c>
      <c r="J33" s="32">
        <f>'[1]TREND_C1_Q (96)'!$I$66</f>
        <v>0</v>
      </c>
      <c r="K33" s="32">
        <f>'[1]TREND_C1_Q (96)'!$J$66</f>
        <v>0</v>
      </c>
      <c r="L33" s="32">
        <f>'[1]TREND_C1_Q (96)'!$K$66</f>
        <v>0</v>
      </c>
      <c r="M33" s="234">
        <f>'[1]TREND_C1_Q (96)'!$L$66</f>
        <v>0</v>
      </c>
      <c r="N33" s="14"/>
      <c r="O33" s="33"/>
    </row>
    <row r="34" spans="1:16" s="188" customFormat="1" ht="19.5" customHeight="1">
      <c r="A34" s="184"/>
      <c r="B34" s="185" t="s">
        <v>170</v>
      </c>
      <c r="C34" s="258">
        <f>'[1]TREND_C1_Q (96)'!$M$67/1000</f>
        <v>1113.588</v>
      </c>
      <c r="D34" s="259">
        <f>'[1]TREND_C1_Q (96)'!$H$67/1000</f>
        <v>694.27</v>
      </c>
      <c r="E34" s="260">
        <f t="shared" si="0"/>
        <v>0.60396963717285779</v>
      </c>
      <c r="F34" s="186">
        <f>'[1]TREND_C1_Q (96)'!$D$67/1000</f>
        <v>694.27</v>
      </c>
      <c r="G34" s="186">
        <f>'[1]TREND_C1_Q (96)'!$E$67/1000</f>
        <v>1231.431</v>
      </c>
      <c r="H34" s="186">
        <f>'[1]TREND_C1_Q (96)'!$F$67/1000</f>
        <v>893.625</v>
      </c>
      <c r="I34" s="186">
        <f>'[1]TREND_C1_Q (96)'!$G$67/1000</f>
        <v>-5234.1409999999996</v>
      </c>
      <c r="J34" s="186">
        <f>'[1]TREND_C1_Q (96)'!$I$67/1000</f>
        <v>1113.588</v>
      </c>
      <c r="K34" s="186">
        <f>'[1]TREND_C1_Q (96)'!$J$67/1000</f>
        <v>-1113.588</v>
      </c>
      <c r="L34" s="186">
        <f>'[1]TREND_C1_Q (96)'!$K$67/1000</f>
        <v>0</v>
      </c>
      <c r="M34" s="262">
        <f>'[1]TREND_C1_Q (96)'!$L$67/1000</f>
        <v>0</v>
      </c>
      <c r="N34" s="187"/>
    </row>
    <row r="35" spans="1:16" s="24" customFormat="1" ht="19.5" customHeight="1">
      <c r="A35" s="22"/>
      <c r="B35" s="20"/>
      <c r="C35" s="27"/>
      <c r="D35" s="27"/>
      <c r="E35" s="39"/>
      <c r="F35" s="27"/>
      <c r="G35" s="27"/>
      <c r="H35" s="27"/>
      <c r="I35" s="27"/>
      <c r="J35" s="32"/>
      <c r="K35" s="32"/>
      <c r="L35" s="32"/>
      <c r="M35" s="27"/>
      <c r="N35" s="13"/>
    </row>
    <row r="36" spans="1:16" ht="19.5" customHeight="1">
      <c r="A36" s="223" t="s">
        <v>90</v>
      </c>
      <c r="B36" s="224"/>
      <c r="C36" s="58"/>
      <c r="D36" s="58"/>
      <c r="E36" s="28"/>
      <c r="F36" s="58"/>
      <c r="G36" s="58"/>
      <c r="H36" s="58"/>
      <c r="I36" s="58"/>
      <c r="J36" s="32"/>
      <c r="K36" s="32"/>
      <c r="L36" s="32"/>
      <c r="M36" s="58"/>
      <c r="N36" s="74"/>
    </row>
    <row r="37" spans="1:16" s="48" customFormat="1" ht="19.5" customHeight="1">
      <c r="A37" s="45"/>
      <c r="B37" s="162" t="s">
        <v>84</v>
      </c>
      <c r="C37" s="86">
        <f>-C18/C13</f>
        <v>0.583099638851025</v>
      </c>
      <c r="D37" s="86">
        <f>-D18/D13</f>
        <v>0.62608498185978834</v>
      </c>
      <c r="E37" s="78">
        <f>(C37-D37)*100</f>
        <v>-4.2985343008763337</v>
      </c>
      <c r="F37" s="86">
        <f t="shared" ref="F37:M37" si="1">-F18/F13</f>
        <v>0.62608498185978834</v>
      </c>
      <c r="G37" s="86">
        <f t="shared" si="1"/>
        <v>0.55580055754111413</v>
      </c>
      <c r="H37" s="86">
        <f t="shared" si="1"/>
        <v>0.61642744711558672</v>
      </c>
      <c r="I37" s="86">
        <f t="shared" si="1"/>
        <v>0.80485220171793792</v>
      </c>
      <c r="J37" s="86">
        <f t="shared" si="1"/>
        <v>0.583099638851025</v>
      </c>
      <c r="K37" s="86">
        <f t="shared" si="1"/>
        <v>0.583099638851025</v>
      </c>
      <c r="L37" s="86" t="e">
        <f t="shared" ref="L37" si="2">-L18/L13</f>
        <v>#DIV/0!</v>
      </c>
      <c r="M37" s="86" t="e">
        <f t="shared" si="1"/>
        <v>#DIV/0!</v>
      </c>
      <c r="N37" s="189"/>
    </row>
    <row r="38" spans="1:16" s="48" customFormat="1" ht="19.5" customHeight="1">
      <c r="A38" s="45"/>
      <c r="B38" s="162" t="s">
        <v>85</v>
      </c>
      <c r="C38" s="27">
        <f>'[1]TREND_C1_Q (96)'!$M$99</f>
        <v>43.707142501932978</v>
      </c>
      <c r="D38" s="27">
        <f>'[1]TREND_C1_Q (96)'!$H$99</f>
        <v>40.113631773020252</v>
      </c>
      <c r="E38" s="59">
        <f>C38-D38</f>
        <v>3.5935107289127259</v>
      </c>
      <c r="F38" s="27">
        <f>'[1]TREND_C1_Q (96)'!$D$99</f>
        <v>40.113631773020252</v>
      </c>
      <c r="G38" s="27">
        <f>'[1]TREND_C1_Q (96)'!$E$99</f>
        <v>45.182601374271457</v>
      </c>
      <c r="H38" s="27">
        <f>'[1]TREND_C1_Q (96)'!$F$99</f>
        <v>40.441559924593768</v>
      </c>
      <c r="I38" s="27">
        <f>'[1]TREND_C1_Q (96)'!$G$99</f>
        <v>191.0841935203151</v>
      </c>
      <c r="J38" s="27">
        <f>'[1]TREND_C1_Q (96)'!$I$99</f>
        <v>43.707142501932978</v>
      </c>
      <c r="K38" s="27">
        <f>'[1]TREND_C1_Q (96)'!$J$99</f>
        <v>-86.522470899154825</v>
      </c>
      <c r="L38" s="27">
        <f>'[1]TREND_C1_Q (96)'!$K$99</f>
        <v>0</v>
      </c>
      <c r="M38" s="27">
        <f>'[1]TREND_C1_Q (96)'!$L$99</f>
        <v>0</v>
      </c>
      <c r="N38" s="24"/>
      <c r="O38" s="20"/>
    </row>
    <row r="39" spans="1:16" s="48" customFormat="1" ht="19.5" customHeight="1">
      <c r="A39" s="223" t="s">
        <v>91</v>
      </c>
      <c r="B39" s="224"/>
      <c r="C39" s="87"/>
      <c r="D39" s="87"/>
      <c r="E39" s="87"/>
      <c r="F39" s="88"/>
      <c r="G39" s="88"/>
      <c r="H39" s="88"/>
      <c r="I39" s="88"/>
      <c r="J39" s="99"/>
      <c r="K39" s="99"/>
      <c r="L39" s="99"/>
      <c r="M39" s="99"/>
      <c r="N39" s="107"/>
    </row>
    <row r="40" spans="1:16" s="48" customFormat="1" ht="19.5" customHeight="1">
      <c r="A40" s="190"/>
      <c r="B40" s="162" t="str">
        <f>+'[1]TREND_C1_Q (96)'!$B$71</f>
        <v>Customers Loans net of Repos and IC</v>
      </c>
      <c r="C40" s="98">
        <f>'[1]TREND_C1_Q (96)'!$M$71/1000</f>
        <v>401029.42099999997</v>
      </c>
      <c r="D40" s="98">
        <f>'[1]TREND_C1_Q (96)'!$H$71/1000</f>
        <v>387914.55099999998</v>
      </c>
      <c r="E40" s="101">
        <f t="shared" ref="E40:E45" si="3">IF(C40*D40&gt;0,C40/D40-1,"n.m.")</f>
        <v>3.3808656999824604E-2</v>
      </c>
      <c r="F40" s="98">
        <f>'[1]TREND_C1_Q (96)'!$D$71/1000</f>
        <v>387914.55099999998</v>
      </c>
      <c r="G40" s="98">
        <f>'[1]TREND_C1_Q (96)'!$E$71/1000</f>
        <v>397785.03700000001</v>
      </c>
      <c r="H40" s="98">
        <f>'[1]TREND_C1_Q (96)'!$F$71/1000</f>
        <v>396655.45</v>
      </c>
      <c r="I40" s="98">
        <f>'[1]TREND_C1_Q (96)'!$G$71/1000</f>
        <v>398906.17</v>
      </c>
      <c r="J40" s="98">
        <f>'[1]TREND_C1_Q (96)'!I$71/1000</f>
        <v>401029.42099999997</v>
      </c>
      <c r="K40" s="98">
        <f>'[1]TREND_C1_Q (96)'!J$71/1000</f>
        <v>0</v>
      </c>
      <c r="L40" s="98">
        <f>'[1]TREND_C1_Q (96)'!K$71/1000</f>
        <v>0</v>
      </c>
      <c r="M40" s="98">
        <f>'[1]TREND_C1_Q (96)'!L$71/1000</f>
        <v>0</v>
      </c>
      <c r="N40" s="107"/>
    </row>
    <row r="41" spans="1:16" s="48" customFormat="1" ht="19.5" customHeight="1">
      <c r="A41" s="190"/>
      <c r="B41" s="162" t="str">
        <f>+'[1]TREND_C1_Q (96)'!$B$74</f>
        <v>Customer Depos (excl. Repos and IC)</v>
      </c>
      <c r="C41" s="98">
        <f>'[1]TREND_C1_Q (96)'!$M$74/1000</f>
        <v>390653.36200000002</v>
      </c>
      <c r="D41" s="98">
        <f>'[1]TREND_C1_Q (96)'!$H$74/1000</f>
        <v>378287.54700000002</v>
      </c>
      <c r="E41" s="101">
        <f>IF(C41*D41&gt;0,C41/D41-1,"n.m.")</f>
        <v>3.2688929619985707E-2</v>
      </c>
      <c r="F41" s="98">
        <f>'[1]TREND_C1_Q (96)'!$D$74/1000</f>
        <v>378287.54700000002</v>
      </c>
      <c r="G41" s="98">
        <f>'[1]TREND_C1_Q (96)'!$E$74/1000</f>
        <v>379335.17099999997</v>
      </c>
      <c r="H41" s="98">
        <f>'[1]TREND_C1_Q (96)'!$F$74/1000</f>
        <v>385056.32199999999</v>
      </c>
      <c r="I41" s="98">
        <f>'[1]TREND_C1_Q (96)'!$G$74/1000</f>
        <v>395009.17700000003</v>
      </c>
      <c r="J41" s="98">
        <f>'[1]TREND_C1_Q (96)'!I$74/1000</f>
        <v>390653.36200000002</v>
      </c>
      <c r="K41" s="98">
        <f>'[1]TREND_C1_Q (96)'!J$74/1000</f>
        <v>0</v>
      </c>
      <c r="L41" s="98">
        <f>'[1]TREND_C1_Q (96)'!K$74/1000</f>
        <v>0</v>
      </c>
      <c r="M41" s="98">
        <f>'[1]TREND_C1_Q (96)'!L$74/1000</f>
        <v>0</v>
      </c>
      <c r="N41" s="107"/>
    </row>
    <row r="42" spans="1:16" ht="18" customHeight="1">
      <c r="B42" s="162" t="s">
        <v>206</v>
      </c>
      <c r="C42" s="98">
        <f>+[2]SWE_TFA!$N$49/1000</f>
        <v>796788.65300000005</v>
      </c>
      <c r="D42" s="98">
        <f>+[2]SWE_TFA!$I$49/1000</f>
        <v>766556.54399999999</v>
      </c>
      <c r="E42" s="101">
        <f t="shared" si="3"/>
        <v>3.9438850580082008E-2</v>
      </c>
      <c r="F42" s="98">
        <f>+[2]SWE_TFA!E$49/1000</f>
        <v>766556.54399999999</v>
      </c>
      <c r="G42" s="98">
        <f>+[2]SWE_TFA!F$49/1000</f>
        <v>761053.24300000002</v>
      </c>
      <c r="H42" s="98">
        <f>+[2]SWE_TFA!G$49/1000</f>
        <v>776274.90300000005</v>
      </c>
      <c r="I42" s="98">
        <f>+[2]SWE_TFA!H$49/1000</f>
        <v>791417.83700000006</v>
      </c>
      <c r="J42" s="98">
        <f>+[2]SWE_TFA!J$49/1000</f>
        <v>796788.65300000005</v>
      </c>
      <c r="K42" s="98">
        <f>+[2]SWE_TFA!K$49/1000</f>
        <v>0</v>
      </c>
      <c r="L42" s="98">
        <f>+[2]SWE_TFA!L$49/1000</f>
        <v>0</v>
      </c>
      <c r="M42" s="98">
        <f>+[2]SWE_TFA!M$49/1000</f>
        <v>0</v>
      </c>
      <c r="N42" s="107"/>
      <c r="O42" s="48"/>
      <c r="P42" s="48"/>
    </row>
    <row r="43" spans="1:16" s="48" customFormat="1" ht="19.5" customHeight="1">
      <c r="A43" s="45"/>
      <c r="B43" s="191" t="s">
        <v>207</v>
      </c>
      <c r="C43" s="99">
        <f>+'[2]SWE_TFA (1)'!$N$49/1000</f>
        <v>203366.79500000001</v>
      </c>
      <c r="D43" s="99">
        <f>+'[2]SWE_TFA (1)'!$I$49/1000</f>
        <v>188102.51500000001</v>
      </c>
      <c r="E43" s="192">
        <f t="shared" si="3"/>
        <v>8.1148728925820146E-2</v>
      </c>
      <c r="F43" s="99">
        <f>+'[2]SWE_TFA (1)'!E$49/1000</f>
        <v>188102.51500000001</v>
      </c>
      <c r="G43" s="99">
        <f>+'[2]SWE_TFA (1)'!F$49/1000</f>
        <v>189517.60200000001</v>
      </c>
      <c r="H43" s="99">
        <f>+'[2]SWE_TFA (1)'!G$49/1000</f>
        <v>195566.48300000001</v>
      </c>
      <c r="I43" s="99">
        <f>+'[2]SWE_TFA (1)'!H$49/1000</f>
        <v>197080.459</v>
      </c>
      <c r="J43" s="99">
        <f>+'[2]SWE_TFA (1)'!J$49/1000</f>
        <v>203366.79500000001</v>
      </c>
      <c r="K43" s="99">
        <f>+'[2]SWE_TFA (1)'!K$49/1000</f>
        <v>0</v>
      </c>
      <c r="L43" s="99">
        <f>+'[2]SWE_TFA (1)'!L$49/1000</f>
        <v>0</v>
      </c>
      <c r="M43" s="99">
        <f>+'[2]SWE_TFA (1)'!M$49/1000</f>
        <v>0</v>
      </c>
      <c r="N43" s="107"/>
    </row>
    <row r="44" spans="1:16" s="48" customFormat="1" ht="19.5" customHeight="1">
      <c r="A44" s="45"/>
      <c r="B44" s="191" t="s">
        <v>208</v>
      </c>
      <c r="C44" s="99">
        <f>+'[2]SWE_TFA (7)'!$N$49/1000</f>
        <v>212918.95800000001</v>
      </c>
      <c r="D44" s="99">
        <f>+'[2]SWE_TFA (7)'!$I$49/1000</f>
        <v>212670.11199999999</v>
      </c>
      <c r="E44" s="192">
        <f t="shared" si="3"/>
        <v>1.1701033006463746E-3</v>
      </c>
      <c r="F44" s="99">
        <f>+'[2]SWE_TFA (7)'!E$49/1000</f>
        <v>212670.11199999999</v>
      </c>
      <c r="G44" s="99">
        <f>+'[2]SWE_TFA (7)'!F$49/1000</f>
        <v>203943.60699999999</v>
      </c>
      <c r="H44" s="99">
        <f>+'[2]SWE_TFA (7)'!G$49/1000</f>
        <v>206971.878</v>
      </c>
      <c r="I44" s="99">
        <f>+'[2]SWE_TFA (7)'!H$49/1000</f>
        <v>211405.91099999999</v>
      </c>
      <c r="J44" s="99">
        <f>+'[2]SWE_TFA (7)'!J$49/1000</f>
        <v>212918.95800000001</v>
      </c>
      <c r="K44" s="99">
        <f>+'[2]SWE_TFA (7)'!K$49/1000</f>
        <v>0</v>
      </c>
      <c r="L44" s="99">
        <f>+'[2]SWE_TFA (7)'!L$49/1000</f>
        <v>0</v>
      </c>
      <c r="M44" s="99">
        <f>+'[2]SWE_TFA (7)'!M$49/1000</f>
        <v>0</v>
      </c>
      <c r="N44" s="107"/>
    </row>
    <row r="45" spans="1:16" s="48" customFormat="1" ht="19.5" customHeight="1">
      <c r="A45" s="45"/>
      <c r="B45" s="162" t="s">
        <v>158</v>
      </c>
      <c r="C45" s="98">
        <f>'[1]TREND_C1_Q (96)'!$M$78/1000</f>
        <v>360031.60149999999</v>
      </c>
      <c r="D45" s="98">
        <f>'[1]TREND_C1_Q (96)'!$H$78/1000</f>
        <v>365256.39899999998</v>
      </c>
      <c r="E45" s="101">
        <f t="shared" si="3"/>
        <v>-1.4304465340797434E-2</v>
      </c>
      <c r="F45" s="98">
        <f>'[1]TREND_C1_Q (96)'!$D$78/1000</f>
        <v>365256.39899999998</v>
      </c>
      <c r="G45" s="98">
        <f>'[1]TREND_C1_Q (96)'!$E$78/1000</f>
        <v>371907.90100000001</v>
      </c>
      <c r="H45" s="98">
        <f>'[1]TREND_C1_Q (96)'!$F$78/1000</f>
        <v>364650.01899999997</v>
      </c>
      <c r="I45" s="98">
        <f>'[1]TREND_C1_Q (96)'!$G$78/1000</f>
        <v>360940.18</v>
      </c>
      <c r="J45" s="98">
        <f>'[1]TREND_C1_Q (96)'!I78/1000</f>
        <v>360031.60149999999</v>
      </c>
      <c r="K45" s="98">
        <f>'[1]TREND_C1_Q (96)'!J78/1000</f>
        <v>0</v>
      </c>
      <c r="L45" s="98">
        <f>'[1]TREND_C1_Q (96)'!K78/1000</f>
        <v>0</v>
      </c>
      <c r="M45" s="98">
        <f>'[1]TREND_C1_Q (96)'!L78/1000</f>
        <v>0</v>
      </c>
      <c r="N45" s="107"/>
    </row>
    <row r="46" spans="1:16" s="48" customFormat="1" ht="19.5" customHeight="1">
      <c r="A46" s="223" t="s">
        <v>7</v>
      </c>
      <c r="B46" s="224"/>
      <c r="C46" s="98"/>
      <c r="D46" s="98"/>
      <c r="E46" s="106"/>
      <c r="F46" s="98"/>
      <c r="G46" s="98"/>
      <c r="H46" s="98"/>
      <c r="I46" s="98"/>
      <c r="J46" s="98"/>
      <c r="K46" s="98"/>
      <c r="L46" s="98"/>
      <c r="M46" s="98"/>
      <c r="N46" s="107"/>
    </row>
    <row r="47" spans="1:16" s="48" customFormat="1" ht="19.5" customHeight="1">
      <c r="A47" s="107"/>
      <c r="B47" s="162" t="s">
        <v>88</v>
      </c>
      <c r="C47" s="98">
        <f>'[1]TREND_C1_Q (96)'!$M$81</f>
        <v>95912.607000000004</v>
      </c>
      <c r="D47" s="98">
        <f>'[1]TREND_C1_Q (96)'!$H$81</f>
        <v>99466.168999999005</v>
      </c>
      <c r="E47" s="101">
        <f>IF(C47*D47&gt;0,C47/D47-1,"n.m.")</f>
        <v>-3.5726338268834312E-2</v>
      </c>
      <c r="F47" s="98">
        <f>'[1]TREND_C1_Q (96)'!$D$81</f>
        <v>99466.168999999005</v>
      </c>
      <c r="G47" s="98">
        <f>'[1]TREND_C1_Q (96)'!$E$81</f>
        <v>99283.181000002005</v>
      </c>
      <c r="H47" s="98">
        <f>'[1]TREND_C1_Q (96)'!$F$81</f>
        <v>98650.417999999001</v>
      </c>
      <c r="I47" s="98">
        <f>'[1]TREND_C1_Q (96)'!$G$81</f>
        <v>97780.423999999999</v>
      </c>
      <c r="J47" s="98">
        <f>'[1]TREND_C1_Q (96)'!I81</f>
        <v>95912.607000000004</v>
      </c>
      <c r="K47" s="98">
        <f>'[1]TREND_C1_Q (96)'!J81</f>
        <v>0</v>
      </c>
      <c r="L47" s="98">
        <f>'[1]TREND_C1_Q (96)'!K81</f>
        <v>0</v>
      </c>
      <c r="M47" s="98">
        <f>'[1]TREND_C1_Q (96)'!L81</f>
        <v>0</v>
      </c>
      <c r="N47" s="107"/>
    </row>
    <row r="48" spans="1:16" s="48" customFormat="1" ht="19.5" customHeight="1">
      <c r="A48" s="107"/>
      <c r="B48" s="162" t="str">
        <f>+'[1]TREND_C1_Q (96)'!$B$101</f>
        <v>ROAC</v>
      </c>
      <c r="C48" s="86">
        <f>'[1]TREND_C1_Q (96)'!$M$101</f>
        <v>0.10719459483640796</v>
      </c>
      <c r="D48" s="86">
        <f>'[1]TREND_C1_Q (96)'!$H$101</f>
        <v>7.142601984963648E-2</v>
      </c>
      <c r="E48" s="86">
        <f>IF(C48*D48&gt;0,C48/D48-1,"n.m.")</f>
        <v>0.50077793865695175</v>
      </c>
      <c r="F48" s="86">
        <f>'[1]TREND_C1_Q (96)'!$D$101</f>
        <v>7.142601984963648E-2</v>
      </c>
      <c r="G48" s="86">
        <f>'[1]TREND_C1_Q (96)'!$E$101</f>
        <v>0.12559657049110581</v>
      </c>
      <c r="H48" s="86">
        <f>'[1]TREND_C1_Q (96)'!$F$101</f>
        <v>9.2865038316480339E-2</v>
      </c>
      <c r="I48" s="86">
        <f>'[1]TREND_C1_Q (96)'!$G$101</f>
        <v>-0.65003913678300629</v>
      </c>
      <c r="J48" s="86">
        <f>'[1]TREND_C1_Q (96)'!I$101</f>
        <v>0.10719459483640796</v>
      </c>
      <c r="K48" s="86">
        <f>'[1]TREND_C1_Q (96)'!J$101</f>
        <v>11.329348253345376</v>
      </c>
      <c r="L48" s="86">
        <f>'[1]TREND_C1_Q (96)'!K$101</f>
        <v>0</v>
      </c>
      <c r="M48" s="86">
        <f>'[1]TREND_C1_Q (96)'!L$101</f>
        <v>0</v>
      </c>
      <c r="N48" s="107"/>
    </row>
    <row r="49" spans="1:14" ht="13.5">
      <c r="A49" s="7"/>
      <c r="B49" s="89"/>
      <c r="C49" s="7"/>
      <c r="D49" s="7"/>
      <c r="E49" s="28"/>
      <c r="F49" s="7"/>
      <c r="G49" s="7"/>
      <c r="H49" s="7"/>
      <c r="I49" s="7"/>
      <c r="J49" s="7"/>
      <c r="K49" s="193"/>
      <c r="L49" s="193"/>
      <c r="M49" s="193"/>
      <c r="N49" s="7"/>
    </row>
    <row r="50" spans="1:14">
      <c r="A50" s="7"/>
      <c r="B50" s="7"/>
      <c r="C50" s="27"/>
      <c r="D50" s="27"/>
      <c r="E50" s="28"/>
      <c r="F50" s="179"/>
      <c r="G50" s="179"/>
      <c r="H50" s="179"/>
      <c r="I50" s="179"/>
      <c r="J50" s="179"/>
      <c r="K50" s="7"/>
      <c r="L50" s="7"/>
      <c r="M50" s="7"/>
      <c r="N50" s="7"/>
    </row>
    <row r="51" spans="1:14">
      <c r="A51" s="7"/>
      <c r="B51" s="7"/>
      <c r="C51" s="27"/>
      <c r="D51" s="27"/>
      <c r="E51" s="27"/>
      <c r="F51" s="27"/>
      <c r="G51" s="27"/>
      <c r="H51" s="27"/>
      <c r="I51" s="27"/>
      <c r="J51" s="27"/>
      <c r="K51" s="27"/>
      <c r="L51" s="27"/>
      <c r="M51" s="27"/>
      <c r="N51" s="7"/>
    </row>
    <row r="52" spans="1:14">
      <c r="A52" s="7"/>
      <c r="B52" s="7"/>
      <c r="C52" s="27"/>
      <c r="D52" s="27"/>
      <c r="E52" s="28"/>
      <c r="F52" s="179"/>
      <c r="G52" s="179"/>
      <c r="H52" s="179"/>
      <c r="I52" s="179"/>
      <c r="J52" s="179"/>
      <c r="K52" s="7"/>
      <c r="L52" s="7"/>
      <c r="M52" s="7"/>
      <c r="N52" s="7"/>
    </row>
    <row r="53" spans="1:14">
      <c r="C53" s="27"/>
      <c r="D53" s="27"/>
      <c r="G53" s="27"/>
      <c r="H53" s="27"/>
      <c r="I53" s="27"/>
      <c r="J53" s="27"/>
      <c r="K53" s="27"/>
      <c r="L53" s="27"/>
      <c r="M53" s="27"/>
    </row>
    <row r="54" spans="1:14">
      <c r="C54" s="27"/>
      <c r="D54" s="27"/>
      <c r="G54" s="27"/>
      <c r="H54" s="27"/>
      <c r="I54" s="27"/>
      <c r="J54" s="27"/>
      <c r="K54" s="27"/>
      <c r="L54" s="27"/>
      <c r="M54" s="27"/>
    </row>
    <row r="55" spans="1:14">
      <c r="C55" s="27"/>
      <c r="D55" s="27"/>
      <c r="G55" s="27"/>
      <c r="H55" s="27"/>
      <c r="I55" s="27"/>
      <c r="J55" s="27"/>
      <c r="K55" s="27"/>
      <c r="L55" s="27"/>
      <c r="M55" s="27"/>
    </row>
    <row r="57" spans="1:14" ht="9.9499999999999993" customHeight="1">
      <c r="C57" s="27"/>
      <c r="D57" s="27"/>
      <c r="G57" s="27"/>
      <c r="H57" s="27"/>
      <c r="I57" s="27"/>
      <c r="J57" s="27"/>
      <c r="K57" s="27"/>
      <c r="L57" s="27"/>
      <c r="M57" s="27"/>
    </row>
    <row r="60" spans="1:14">
      <c r="B60" s="62" t="s">
        <v>167</v>
      </c>
      <c r="C60" s="43">
        <f>C61-C62</f>
        <v>0</v>
      </c>
      <c r="D60" s="43">
        <f t="shared" ref="D60:L60" si="4">D61-D62</f>
        <v>0</v>
      </c>
      <c r="E60" s="43"/>
      <c r="F60" s="43">
        <f t="shared" si="4"/>
        <v>0</v>
      </c>
      <c r="G60" s="43">
        <f t="shared" si="4"/>
        <v>0</v>
      </c>
      <c r="H60" s="43">
        <f t="shared" si="4"/>
        <v>0</v>
      </c>
      <c r="I60" s="43">
        <f t="shared" si="4"/>
        <v>0</v>
      </c>
      <c r="J60" s="43">
        <f t="shared" si="4"/>
        <v>0</v>
      </c>
      <c r="K60" s="43">
        <f t="shared" si="4"/>
        <v>0</v>
      </c>
      <c r="L60" s="43">
        <f t="shared" si="4"/>
        <v>0</v>
      </c>
      <c r="M60" s="43">
        <f>M61-M62</f>
        <v>0</v>
      </c>
    </row>
    <row r="61" spans="1:14">
      <c r="B61" s="63" t="s">
        <v>169</v>
      </c>
      <c r="C61" s="55">
        <f>SUM(C14:C17)</f>
        <v>-2843.4159999999997</v>
      </c>
      <c r="D61" s="55">
        <f>SUM(D14:D17)</f>
        <v>-2933.4879999999998</v>
      </c>
      <c r="E61" s="55"/>
      <c r="F61" s="55">
        <f t="shared" ref="F61:M61" si="5">SUM(F14:F17)</f>
        <v>-2933.4879999999998</v>
      </c>
      <c r="G61" s="55">
        <f t="shared" si="5"/>
        <v>-2961.7249999999999</v>
      </c>
      <c r="H61" s="55">
        <f t="shared" si="5"/>
        <v>-2903.4829999999997</v>
      </c>
      <c r="I61" s="55">
        <f t="shared" si="5"/>
        <v>-3504.279</v>
      </c>
      <c r="J61" s="55">
        <f t="shared" si="5"/>
        <v>-2843.4159999999997</v>
      </c>
      <c r="K61" s="55">
        <f t="shared" si="5"/>
        <v>2843.4159999999997</v>
      </c>
      <c r="L61" s="55">
        <f t="shared" si="5"/>
        <v>0</v>
      </c>
      <c r="M61" s="55">
        <f t="shared" si="5"/>
        <v>0</v>
      </c>
    </row>
    <row r="62" spans="1:14" ht="18" customHeight="1">
      <c r="B62" s="63" t="s">
        <v>168</v>
      </c>
      <c r="C62" s="55">
        <f>C18</f>
        <v>-2843.4160000000002</v>
      </c>
      <c r="D62" s="55">
        <f>D18</f>
        <v>-2933.4879999999998</v>
      </c>
      <c r="E62" s="55"/>
      <c r="F62" s="55">
        <f t="shared" ref="F62:M62" si="6">F18</f>
        <v>-2933.4879999999998</v>
      </c>
      <c r="G62" s="55">
        <f t="shared" si="6"/>
        <v>-2961.7249999999999</v>
      </c>
      <c r="H62" s="55">
        <f t="shared" si="6"/>
        <v>-2903.4830000000002</v>
      </c>
      <c r="I62" s="55">
        <f t="shared" si="6"/>
        <v>-3504.279</v>
      </c>
      <c r="J62" s="55">
        <f t="shared" si="6"/>
        <v>-2843.4160000000002</v>
      </c>
      <c r="K62" s="55">
        <f t="shared" si="6"/>
        <v>2843.4160000000002</v>
      </c>
      <c r="L62" s="55">
        <f t="shared" si="6"/>
        <v>0</v>
      </c>
      <c r="M62" s="55">
        <f t="shared" si="6"/>
        <v>0</v>
      </c>
    </row>
    <row r="65" spans="2:13">
      <c r="B65" s="62" t="s">
        <v>209</v>
      </c>
      <c r="C65" s="194">
        <f>+C66+C44+C43-C42</f>
        <v>0</v>
      </c>
      <c r="D65" s="194">
        <f t="shared" ref="D65:M65" si="7">+D66+D44+D43-D42</f>
        <v>0</v>
      </c>
      <c r="E65" s="195"/>
      <c r="F65" s="194">
        <f t="shared" si="7"/>
        <v>0</v>
      </c>
      <c r="G65" s="194">
        <f t="shared" si="7"/>
        <v>0</v>
      </c>
      <c r="H65" s="194">
        <f t="shared" si="7"/>
        <v>0</v>
      </c>
      <c r="I65" s="194">
        <f t="shared" si="7"/>
        <v>0</v>
      </c>
      <c r="J65" s="194">
        <f t="shared" si="7"/>
        <v>0</v>
      </c>
      <c r="K65" s="194">
        <f t="shared" si="7"/>
        <v>0</v>
      </c>
      <c r="L65" s="194">
        <f t="shared" si="7"/>
        <v>0</v>
      </c>
      <c r="M65" s="194">
        <f t="shared" si="7"/>
        <v>0</v>
      </c>
    </row>
    <row r="66" spans="2:13">
      <c r="B66" s="9" t="s">
        <v>210</v>
      </c>
      <c r="C66" s="55">
        <f>+'[2]SWE_TFA (12)'!$N$49/1000</f>
        <v>380502.9</v>
      </c>
      <c r="D66" s="55">
        <f>+'[2]SWE_TFA (12)'!$I$49/1000</f>
        <v>365783.91700000002</v>
      </c>
      <c r="E66" s="55"/>
      <c r="F66" s="55">
        <f>+'[2]SWE_TFA (12)'!E$49/1000</f>
        <v>365783.91700000002</v>
      </c>
      <c r="G66" s="55">
        <f>+'[2]SWE_TFA (12)'!F$49/1000</f>
        <v>367592.03399999999</v>
      </c>
      <c r="H66" s="55">
        <f>+'[2]SWE_TFA (12)'!G$49/1000</f>
        <v>373736.54200000002</v>
      </c>
      <c r="I66" s="55">
        <f>+'[2]SWE_TFA (12)'!H$49/1000</f>
        <v>382931.467</v>
      </c>
      <c r="J66" s="55">
        <f>+'[2]SWE_TFA (12)'!J$49/1000</f>
        <v>380502.9</v>
      </c>
      <c r="K66" s="55">
        <f>+'[2]SWE_TFA (12)'!K$49/1000</f>
        <v>0</v>
      </c>
      <c r="L66" s="55">
        <f>+'[2]SWE_TFA (12)'!L$49/1000</f>
        <v>0</v>
      </c>
      <c r="M66" s="55">
        <f>+'[2]SWE_TFA (12)'!M$49/1000</f>
        <v>0</v>
      </c>
    </row>
    <row r="80" spans="2:13">
      <c r="B80" s="9" t="s">
        <v>64</v>
      </c>
      <c r="C80" s="55">
        <f>C13</f>
        <v>4876.3810000000003</v>
      </c>
      <c r="D80" s="55">
        <f>D13</f>
        <v>4685.4470000000001</v>
      </c>
      <c r="E80" s="55"/>
      <c r="F80" s="55">
        <f t="shared" ref="F80:M80" si="8">F13</f>
        <v>4685.4470000000001</v>
      </c>
      <c r="G80" s="55">
        <f t="shared" si="8"/>
        <v>5328.7550000000001</v>
      </c>
      <c r="H80" s="55">
        <f t="shared" si="8"/>
        <v>4710.1779999999999</v>
      </c>
      <c r="I80" s="55">
        <f t="shared" si="8"/>
        <v>4353.9409999999998</v>
      </c>
      <c r="J80" s="55">
        <f t="shared" si="8"/>
        <v>4876.3810000000003</v>
      </c>
      <c r="K80" s="55">
        <f t="shared" si="8"/>
        <v>-4876.3810000000003</v>
      </c>
      <c r="L80" s="55">
        <f t="shared" si="8"/>
        <v>0</v>
      </c>
      <c r="M80" s="55">
        <f t="shared" si="8"/>
        <v>0</v>
      </c>
    </row>
    <row r="81" spans="2:13">
      <c r="B81" s="9" t="s">
        <v>170</v>
      </c>
      <c r="C81" s="55">
        <f>C34</f>
        <v>1113.588</v>
      </c>
      <c r="D81" s="55">
        <f>D34</f>
        <v>694.27</v>
      </c>
      <c r="E81" s="55"/>
      <c r="F81" s="55">
        <f t="shared" ref="F81:M81" si="9">F34</f>
        <v>694.27</v>
      </c>
      <c r="G81" s="55">
        <f t="shared" si="9"/>
        <v>1231.431</v>
      </c>
      <c r="H81" s="55">
        <f t="shared" si="9"/>
        <v>893.625</v>
      </c>
      <c r="I81" s="55">
        <f t="shared" si="9"/>
        <v>-5234.1409999999996</v>
      </c>
      <c r="J81" s="55">
        <f t="shared" si="9"/>
        <v>1113.588</v>
      </c>
      <c r="K81" s="55">
        <f t="shared" si="9"/>
        <v>-1113.588</v>
      </c>
      <c r="L81" s="55">
        <f t="shared" si="9"/>
        <v>0</v>
      </c>
      <c r="M81" s="55">
        <f t="shared" si="9"/>
        <v>0</v>
      </c>
    </row>
    <row r="82" spans="2:13">
      <c r="B82" s="9" t="s">
        <v>85</v>
      </c>
      <c r="C82" s="100">
        <f>C38</f>
        <v>43.707142501932978</v>
      </c>
      <c r="D82" s="100">
        <f t="shared" ref="D82:L82" si="10">D38</f>
        <v>40.113631773020252</v>
      </c>
      <c r="E82" s="100"/>
      <c r="F82" s="100">
        <f t="shared" si="10"/>
        <v>40.113631773020252</v>
      </c>
      <c r="G82" s="100">
        <f t="shared" si="10"/>
        <v>45.182601374271457</v>
      </c>
      <c r="H82" s="100">
        <f t="shared" si="10"/>
        <v>40.441559924593768</v>
      </c>
      <c r="I82" s="100">
        <f t="shared" si="10"/>
        <v>191.0841935203151</v>
      </c>
      <c r="J82" s="100">
        <f t="shared" si="10"/>
        <v>43.707142501932978</v>
      </c>
      <c r="K82" s="100">
        <f t="shared" si="10"/>
        <v>-86.522470899154825</v>
      </c>
      <c r="L82" s="100">
        <f t="shared" si="10"/>
        <v>0</v>
      </c>
      <c r="M82" s="100">
        <f>M38</f>
        <v>0</v>
      </c>
    </row>
    <row r="83" spans="2:13" ht="15" customHeight="1">
      <c r="B83" s="9" t="s">
        <v>87</v>
      </c>
      <c r="C83" s="55">
        <f>C40</f>
        <v>401029.42099999997</v>
      </c>
      <c r="D83" s="55">
        <f t="shared" ref="D83:L83" si="11">D40</f>
        <v>387914.55099999998</v>
      </c>
      <c r="E83" s="55"/>
      <c r="F83" s="55">
        <f t="shared" si="11"/>
        <v>387914.55099999998</v>
      </c>
      <c r="G83" s="55">
        <f t="shared" si="11"/>
        <v>397785.03700000001</v>
      </c>
      <c r="H83" s="55">
        <f t="shared" si="11"/>
        <v>396655.45</v>
      </c>
      <c r="I83" s="55">
        <f t="shared" si="11"/>
        <v>398906.17</v>
      </c>
      <c r="J83" s="55">
        <f>J40</f>
        <v>401029.42099999997</v>
      </c>
      <c r="K83" s="55">
        <f t="shared" si="11"/>
        <v>0</v>
      </c>
      <c r="L83" s="55">
        <f t="shared" si="11"/>
        <v>0</v>
      </c>
      <c r="M83" s="55">
        <f>M40</f>
        <v>0</v>
      </c>
    </row>
    <row r="85" spans="2:13">
      <c r="B85" s="67" t="s">
        <v>171</v>
      </c>
    </row>
    <row r="86" spans="2:13">
      <c r="B86" s="9" t="s">
        <v>64</v>
      </c>
      <c r="C86" s="55">
        <f>'[3]SWE_13_P&amp;L_M_ (9)'!$N$54/1000</f>
        <v>4876.3810000000003</v>
      </c>
      <c r="D86" s="55">
        <f>'[3]SWE_13_P&amp;L_M_ (9)'!$I$54/1000</f>
        <v>4685.4470000000001</v>
      </c>
      <c r="E86" s="55"/>
      <c r="F86" s="55">
        <f>('[3]SWE_13_P&amp;L_M_ (9)'!$E$54)/1000</f>
        <v>4685.4470000000001</v>
      </c>
      <c r="G86" s="55">
        <f>('[3]SWE_13_P&amp;L_M_ (9)'!$F$54)/1000</f>
        <v>5328.7550000000001</v>
      </c>
      <c r="H86" s="55">
        <f>('[3]SWE_13_P&amp;L_M_ (9)'!$G$54)/1000</f>
        <v>4710.1779999999999</v>
      </c>
      <c r="I86" s="55">
        <f>('[3]SWE_13_P&amp;L_M_ (9)'!$H$54)/1000</f>
        <v>4353.9409999999998</v>
      </c>
      <c r="J86" s="55">
        <f>('[3]SWE_13_P&amp;L_M_ (9)'!$J$54)/1000</f>
        <v>4876.3810000000003</v>
      </c>
      <c r="K86" s="55">
        <f>('[3]SWE_13_P&amp;L_M_ (9)'!$K$54)/1000</f>
        <v>-4876.3810000000003</v>
      </c>
      <c r="L86" s="55">
        <f>('[3]SWE_13_P&amp;L_M_ (9)'!$L$54)/1000</f>
        <v>0</v>
      </c>
      <c r="M86" s="55">
        <f>('[3]SWE_13_P&amp;L_M_ (9)'!$M$54)/1000</f>
        <v>0</v>
      </c>
    </row>
    <row r="87" spans="2:13">
      <c r="B87" s="9" t="s">
        <v>170</v>
      </c>
      <c r="C87" s="55">
        <f>'[3]SWE_13_P&amp;L_M_ (49)'!$N$54/1000</f>
        <v>1113.588</v>
      </c>
      <c r="D87" s="55">
        <f>'[3]SWE_13_P&amp;L_M_ (49)'!$I$54/1000</f>
        <v>694.27</v>
      </c>
      <c r="E87" s="55"/>
      <c r="F87" s="55">
        <f>('[3]SWE_13_P&amp;L_M_ (49)'!$E$54)/1000</f>
        <v>694.27</v>
      </c>
      <c r="G87" s="55">
        <f>('[3]SWE_13_P&amp;L_M_ (49)'!$F$54)/1000</f>
        <v>1231.431</v>
      </c>
      <c r="H87" s="55">
        <f>('[3]SWE_13_P&amp;L_M_ (49)'!$G$54)/1000</f>
        <v>893.625</v>
      </c>
      <c r="I87" s="55">
        <f>('[3]SWE_13_P&amp;L_M_ (49)'!$H$54)/1000</f>
        <v>-5234.1409999999996</v>
      </c>
      <c r="J87" s="55">
        <f>('[3]SWE_13_P&amp;L_M_ (49)'!$J$54)/1000</f>
        <v>1113.588</v>
      </c>
      <c r="K87" s="55">
        <f>('[3]SWE_13_P&amp;L_M_ (49)'!$K$54)/1000</f>
        <v>-1113.588</v>
      </c>
      <c r="L87" s="55">
        <f>('[3]SWE_13_P&amp;L_M_ (49)'!$L$54)/1000</f>
        <v>0</v>
      </c>
      <c r="M87" s="55">
        <f>('[3]SWE_13_P&amp;L_M_ (49)'!$M$54)/1000</f>
        <v>0</v>
      </c>
    </row>
    <row r="88" spans="2:13">
      <c r="B88" s="9" t="s">
        <v>85</v>
      </c>
      <c r="C88" s="55">
        <f>[4]CoR!$L$54</f>
        <v>43.707142501932978</v>
      </c>
      <c r="D88" s="55">
        <f>[4]CoR!$G$54</f>
        <v>40.113631773020252</v>
      </c>
      <c r="E88" s="55"/>
      <c r="F88" s="55">
        <f>[4]CoR!$C$54</f>
        <v>40.113631773020252</v>
      </c>
      <c r="G88" s="55">
        <f>[4]CoR!$D$54</f>
        <v>45.182601374271457</v>
      </c>
      <c r="H88" s="55">
        <f>[4]CoR!$E$54</f>
        <v>40.441559924593768</v>
      </c>
      <c r="I88" s="55">
        <f>[4]CoR!$F$54</f>
        <v>191.0841935203151</v>
      </c>
      <c r="J88" s="55">
        <f>[4]CoR!$H$54</f>
        <v>43.707142501932978</v>
      </c>
      <c r="K88" s="55">
        <f>[4]CoR!$I$54</f>
        <v>-86.522470899154825</v>
      </c>
      <c r="L88" s="55">
        <f>[4]CoR!$J$54</f>
        <v>0</v>
      </c>
      <c r="M88" s="55">
        <f>[4]CoR!$K$54</f>
        <v>0</v>
      </c>
    </row>
    <row r="89" spans="2:13">
      <c r="B89" s="9" t="s">
        <v>87</v>
      </c>
      <c r="C89" s="64">
        <f>'[5]SWE_13_VOL_Q (4)'!$N$54/1000</f>
        <v>388783.701</v>
      </c>
      <c r="D89" s="64">
        <f>'[5]SWE_13_VOL_Q (4)'!$I$54/1000</f>
        <v>386974.674</v>
      </c>
      <c r="E89" s="64"/>
      <c r="F89" s="64">
        <f>('[5]SWE_13_VOL_Q (4)'!$E$54)/1000</f>
        <v>386974.674</v>
      </c>
      <c r="G89" s="64">
        <f>('[5]SWE_13_VOL_Q (4)'!$F$54)/1000</f>
        <v>396921.22100000002</v>
      </c>
      <c r="H89" s="64">
        <f>('[5]SWE_13_VOL_Q (4)'!$G$54)/1000</f>
        <v>396123.63</v>
      </c>
      <c r="I89" s="64">
        <f>('[5]SWE_13_VOL_Q (4)'!$H$54)/1000</f>
        <v>386381.48</v>
      </c>
      <c r="J89" s="64">
        <f>('[5]SWE_13_VOL_Q (4)'!$J$54)/1000</f>
        <v>388783.701</v>
      </c>
      <c r="K89" s="64">
        <f>('[5]SWE_13_VOL_Q (4)'!$K$54)/1000</f>
        <v>0</v>
      </c>
      <c r="L89" s="64">
        <f>('[5]SWE_13_VOL_Q (4)'!$L$54)/1000</f>
        <v>0</v>
      </c>
      <c r="M89" s="64">
        <f>('[5]SWE_13_VOL_Q (4)'!$M$54)/1000</f>
        <v>0</v>
      </c>
    </row>
    <row r="90" spans="2:13">
      <c r="B90" s="9" t="s">
        <v>173</v>
      </c>
      <c r="C90" s="55" t="e">
        <f>#REF!/1000</f>
        <v>#REF!</v>
      </c>
      <c r="D90" s="55" t="e">
        <f>#REF!/1000</f>
        <v>#REF!</v>
      </c>
      <c r="E90" s="55"/>
      <c r="F90" s="55" t="e">
        <f>(#REF!)/1000</f>
        <v>#REF!</v>
      </c>
      <c r="G90" s="55" t="e">
        <f>(#REF!)/1000</f>
        <v>#REF!</v>
      </c>
      <c r="H90" s="55" t="e">
        <f>(#REF!)/1000</f>
        <v>#REF!</v>
      </c>
      <c r="I90" s="55" t="e">
        <f>(#REF!)/1000</f>
        <v>#REF!</v>
      </c>
      <c r="J90" s="55" t="e">
        <f>(#REF!)/1000</f>
        <v>#REF!</v>
      </c>
      <c r="K90" s="55" t="e">
        <f>(#REF!)/1000</f>
        <v>#REF!</v>
      </c>
      <c r="L90" s="55" t="e">
        <f>(#REF!)/1000</f>
        <v>#REF!</v>
      </c>
      <c r="M90" s="55" t="e">
        <f>(#REF!)/1000</f>
        <v>#REF!</v>
      </c>
    </row>
    <row r="91" spans="2:13">
      <c r="B91" s="67" t="s">
        <v>172</v>
      </c>
    </row>
    <row r="92" spans="2:13">
      <c r="B92" s="68" t="s">
        <v>64</v>
      </c>
      <c r="C92" s="43">
        <f>C80-C86</f>
        <v>0</v>
      </c>
      <c r="D92" s="43">
        <f t="shared" ref="D92:L92" si="12">D80-D86</f>
        <v>0</v>
      </c>
      <c r="E92" s="43"/>
      <c r="F92" s="43">
        <f t="shared" si="12"/>
        <v>0</v>
      </c>
      <c r="G92" s="43">
        <f t="shared" si="12"/>
        <v>0</v>
      </c>
      <c r="H92" s="43">
        <f t="shared" si="12"/>
        <v>0</v>
      </c>
      <c r="I92" s="43">
        <f t="shared" si="12"/>
        <v>0</v>
      </c>
      <c r="J92" s="43">
        <f t="shared" si="12"/>
        <v>0</v>
      </c>
      <c r="K92" s="43">
        <f t="shared" si="12"/>
        <v>0</v>
      </c>
      <c r="L92" s="43">
        <f t="shared" si="12"/>
        <v>0</v>
      </c>
      <c r="M92" s="43">
        <f>M80-M86</f>
        <v>0</v>
      </c>
    </row>
    <row r="93" spans="2:13">
      <c r="B93" s="68" t="s">
        <v>170</v>
      </c>
      <c r="C93" s="43">
        <f t="shared" ref="C93:L95" si="13">C81-C87</f>
        <v>0</v>
      </c>
      <c r="D93" s="43">
        <f t="shared" si="13"/>
        <v>0</v>
      </c>
      <c r="E93" s="43"/>
      <c r="F93" s="43">
        <f t="shared" si="13"/>
        <v>0</v>
      </c>
      <c r="G93" s="43">
        <f t="shared" si="13"/>
        <v>0</v>
      </c>
      <c r="H93" s="43">
        <f t="shared" si="13"/>
        <v>0</v>
      </c>
      <c r="I93" s="43">
        <f t="shared" si="13"/>
        <v>0</v>
      </c>
      <c r="J93" s="43">
        <f t="shared" si="13"/>
        <v>0</v>
      </c>
      <c r="K93" s="43">
        <f t="shared" si="13"/>
        <v>0</v>
      </c>
      <c r="L93" s="43">
        <f t="shared" si="13"/>
        <v>0</v>
      </c>
      <c r="M93" s="43">
        <f>M81-M87</f>
        <v>0</v>
      </c>
    </row>
    <row r="94" spans="2:13">
      <c r="B94" s="68" t="s">
        <v>85</v>
      </c>
      <c r="C94" s="43">
        <f>C82-C88</f>
        <v>0</v>
      </c>
      <c r="D94" s="43">
        <f t="shared" si="13"/>
        <v>0</v>
      </c>
      <c r="E94" s="43"/>
      <c r="F94" s="43">
        <f t="shared" si="13"/>
        <v>0</v>
      </c>
      <c r="G94" s="43">
        <f t="shared" si="13"/>
        <v>0</v>
      </c>
      <c r="H94" s="43">
        <f t="shared" si="13"/>
        <v>0</v>
      </c>
      <c r="I94" s="43">
        <f t="shared" si="13"/>
        <v>0</v>
      </c>
      <c r="J94" s="43">
        <f t="shared" si="13"/>
        <v>0</v>
      </c>
      <c r="K94" s="43">
        <f>K82-K88</f>
        <v>0</v>
      </c>
      <c r="L94" s="43">
        <f t="shared" si="13"/>
        <v>0</v>
      </c>
      <c r="M94" s="43">
        <f>M82-M88</f>
        <v>0</v>
      </c>
    </row>
    <row r="95" spans="2:13">
      <c r="B95" s="68" t="s">
        <v>87</v>
      </c>
      <c r="C95" s="43">
        <f t="shared" si="13"/>
        <v>12245.719999999972</v>
      </c>
      <c r="D95" s="43">
        <f t="shared" si="13"/>
        <v>939.87699999997858</v>
      </c>
      <c r="E95" s="43"/>
      <c r="F95" s="43">
        <f t="shared" si="13"/>
        <v>939.87699999997858</v>
      </c>
      <c r="G95" s="43">
        <f t="shared" si="13"/>
        <v>863.81599999999162</v>
      </c>
      <c r="H95" s="43">
        <f t="shared" si="13"/>
        <v>531.82000000000698</v>
      </c>
      <c r="I95" s="43">
        <f t="shared" si="13"/>
        <v>12524.690000000002</v>
      </c>
      <c r="J95" s="43">
        <f>J83-J89</f>
        <v>12245.719999999972</v>
      </c>
      <c r="K95" s="43">
        <f>K83-K89</f>
        <v>0</v>
      </c>
      <c r="L95" s="43">
        <f t="shared" si="13"/>
        <v>0</v>
      </c>
      <c r="M95" s="43">
        <f>M83-M89</f>
        <v>0</v>
      </c>
    </row>
    <row r="96" spans="2:13">
      <c r="B96" s="68" t="s">
        <v>173</v>
      </c>
      <c r="C96" s="43" t="e">
        <f>C90-C45</f>
        <v>#REF!</v>
      </c>
      <c r="D96" s="43" t="e">
        <f>D90-D45</f>
        <v>#REF!</v>
      </c>
      <c r="E96" s="43"/>
      <c r="F96" s="43" t="e">
        <f>ROUND(F90-F45,1)</f>
        <v>#REF!</v>
      </c>
      <c r="G96" s="43" t="e">
        <f t="shared" ref="G96:M96" si="14">G90-G45</f>
        <v>#REF!</v>
      </c>
      <c r="H96" s="43" t="e">
        <f t="shared" si="14"/>
        <v>#REF!</v>
      </c>
      <c r="I96" s="43" t="e">
        <f t="shared" si="14"/>
        <v>#REF!</v>
      </c>
      <c r="J96" s="43" t="e">
        <f t="shared" si="14"/>
        <v>#REF!</v>
      </c>
      <c r="K96" s="43" t="e">
        <f t="shared" si="14"/>
        <v>#REF!</v>
      </c>
      <c r="L96" s="43" t="e">
        <f t="shared" si="14"/>
        <v>#REF!</v>
      </c>
      <c r="M96" s="43" t="e">
        <f t="shared" si="14"/>
        <v>#REF!</v>
      </c>
    </row>
    <row r="97" spans="2:4">
      <c r="B97" s="68" t="s">
        <v>211</v>
      </c>
      <c r="C97" s="83">
        <f>SUM(C40:C47)-SUM(M40:M47)</f>
        <v>2460701.3975</v>
      </c>
      <c r="D97" s="83">
        <f>SUM(D40:D47)-SUM(I40:I47)</f>
        <v>-54286.321000001393</v>
      </c>
    </row>
  </sheetData>
  <mergeCells count="1">
    <mergeCell ref="A2:M2"/>
  </mergeCells>
  <conditionalFormatting sqref="C92:M96">
    <cfRule type="cellIs" dxfId="14" priority="3" operator="notEqual">
      <formula>0</formula>
    </cfRule>
  </conditionalFormatting>
  <conditionalFormatting sqref="C65:M65">
    <cfRule type="cellIs" dxfId="13" priority="2" operator="notEqual">
      <formula>0</formula>
    </cfRule>
  </conditionalFormatting>
  <conditionalFormatting sqref="C97:D97">
    <cfRule type="cellIs" dxfId="12" priority="1" operator="notEqual">
      <formula>0</formula>
    </cfRule>
  </conditionalFormatting>
  <printOptions horizontalCentered="1" verticalCentered="1"/>
  <pageMargins left="0" right="0" top="0" bottom="0" header="0" footer="0"/>
  <pageSetup paperSize="9" scale="65" orientation="landscape" horizontalDpi="300" verticalDpi="300" r:id="rId1"/>
  <headerFooter alignWithMargins="0"/>
  <ignoredErrors>
    <ignoredError sqref="M37" evalError="1"/>
    <ignoredError sqref="E3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C0C0"/>
    <pageSetUpPr fitToPage="1"/>
  </sheetPr>
  <dimension ref="A1:O143"/>
  <sheetViews>
    <sheetView showGridLines="0" zoomScale="70" zoomScaleNormal="70" workbookViewId="0">
      <selection activeCell="C86" sqref="C86:M90"/>
    </sheetView>
  </sheetViews>
  <sheetFormatPr defaultRowHeight="12.75" outlineLevelRow="1"/>
  <cols>
    <col min="1" max="1" width="1.5703125" style="9" customWidth="1"/>
    <col min="2" max="2" width="1.42578125" style="9" customWidth="1"/>
    <col min="3" max="3" width="49.7109375" style="9" customWidth="1"/>
    <col min="4" max="11" width="13.140625" style="9" customWidth="1"/>
    <col min="12" max="16384" width="9.140625" style="9"/>
  </cols>
  <sheetData>
    <row r="1" spans="1:13" ht="15" customHeight="1">
      <c r="A1" s="7"/>
      <c r="B1" s="7"/>
      <c r="C1" s="8"/>
      <c r="D1" s="8"/>
      <c r="E1" s="7"/>
      <c r="F1" s="7"/>
      <c r="G1" s="7"/>
      <c r="H1" s="7"/>
      <c r="I1" s="7"/>
      <c r="J1" s="7"/>
      <c r="K1" s="7"/>
      <c r="L1" s="7"/>
    </row>
    <row r="2" spans="1:13" ht="30.75" customHeight="1">
      <c r="A2" s="549" t="s">
        <v>53</v>
      </c>
      <c r="B2" s="549"/>
      <c r="C2" s="549"/>
      <c r="D2" s="549"/>
      <c r="E2" s="549"/>
      <c r="F2" s="549"/>
      <c r="G2" s="549"/>
      <c r="H2" s="549"/>
      <c r="I2" s="549"/>
      <c r="J2" s="549"/>
      <c r="K2" s="549"/>
      <c r="L2" s="7"/>
    </row>
    <row r="3" spans="1:13" ht="11.25" customHeight="1">
      <c r="A3" s="7"/>
      <c r="B3" s="7"/>
      <c r="C3" s="7"/>
      <c r="D3" s="7"/>
      <c r="E3" s="7"/>
      <c r="F3" s="7"/>
      <c r="G3" s="7"/>
      <c r="H3" s="7"/>
      <c r="I3" s="7"/>
      <c r="J3" s="7"/>
      <c r="K3" s="7"/>
      <c r="L3" s="7"/>
    </row>
    <row r="4" spans="1:13" ht="15" customHeight="1">
      <c r="A4" s="7"/>
      <c r="B4" s="7"/>
      <c r="C4" s="222" t="s">
        <v>21</v>
      </c>
      <c r="D4" s="11"/>
      <c r="E4" s="7"/>
      <c r="F4" s="7"/>
      <c r="G4" s="7"/>
      <c r="H4" s="7"/>
      <c r="I4" s="7"/>
      <c r="J4" s="7"/>
      <c r="K4" s="7"/>
      <c r="L4" s="7"/>
    </row>
    <row r="5" spans="1:13" s="14" customFormat="1" ht="15" customHeight="1">
      <c r="A5" s="12"/>
      <c r="B5" s="12"/>
      <c r="C5" s="12"/>
      <c r="D5" s="133" t="s">
        <v>44</v>
      </c>
      <c r="E5" s="133" t="s">
        <v>56</v>
      </c>
      <c r="F5" s="133" t="s">
        <v>57</v>
      </c>
      <c r="G5" s="133" t="s">
        <v>58</v>
      </c>
      <c r="H5" s="264" t="s">
        <v>44</v>
      </c>
      <c r="I5" s="264" t="s">
        <v>56</v>
      </c>
      <c r="J5" s="264" t="s">
        <v>57</v>
      </c>
      <c r="K5" s="266" t="s">
        <v>58</v>
      </c>
      <c r="L5" s="12"/>
    </row>
    <row r="6" spans="1:13" s="14" customFormat="1" ht="15" customHeight="1">
      <c r="A6" s="12"/>
      <c r="B6" s="12"/>
      <c r="C6" s="15" t="s">
        <v>5</v>
      </c>
      <c r="D6" s="133">
        <v>2015</v>
      </c>
      <c r="E6" s="133">
        <v>2015</v>
      </c>
      <c r="F6" s="133">
        <v>2015</v>
      </c>
      <c r="G6" s="133">
        <v>2015</v>
      </c>
      <c r="H6" s="264">
        <v>2016</v>
      </c>
      <c r="I6" s="264">
        <v>2016</v>
      </c>
      <c r="J6" s="264">
        <v>2016</v>
      </c>
      <c r="K6" s="267">
        <v>2016</v>
      </c>
      <c r="L6" s="12"/>
    </row>
    <row r="7" spans="1:13" s="14" customFormat="1" ht="6" customHeight="1">
      <c r="A7" s="319"/>
      <c r="B7" s="319"/>
      <c r="C7" s="320"/>
      <c r="D7" s="324"/>
      <c r="E7" s="324"/>
      <c r="F7" s="324"/>
      <c r="G7" s="324"/>
      <c r="H7" s="322"/>
      <c r="I7" s="322"/>
      <c r="J7" s="322"/>
      <c r="K7" s="325"/>
      <c r="L7" s="12"/>
    </row>
    <row r="8" spans="1:13" s="19" customFormat="1" ht="18" customHeight="1">
      <c r="A8" s="17"/>
      <c r="B8" s="161"/>
      <c r="C8" s="162" t="s">
        <v>119</v>
      </c>
      <c r="D8" s="98" t="e">
        <f>'[6]AQ_TREND (1)'!$C$12/1000</f>
        <v>#VALUE!</v>
      </c>
      <c r="E8" s="98">
        <f>'[6]AQ_TREND (1)'!$D$12/1000</f>
        <v>13044.169</v>
      </c>
      <c r="F8" s="98">
        <f>'[6]AQ_TREND (1)'!$E$12/1000</f>
        <v>12705.235000000001</v>
      </c>
      <c r="G8" s="98">
        <f>'[6]AQ_TREND (1)'!$F$12/1000</f>
        <v>13018.102999999999</v>
      </c>
      <c r="H8" s="98">
        <f>'[6]AQ_TREND (1)'!$K$12/1000</f>
        <v>12589.291168650214</v>
      </c>
      <c r="I8" s="98">
        <f>'[6]AQ_TREND (1)'!$L$12/1000</f>
        <v>12119.285</v>
      </c>
      <c r="J8" s="98">
        <f>'[6]AQ_TREND (1)'!$M$12/1000</f>
        <v>0</v>
      </c>
      <c r="K8" s="268">
        <f>'[6]AQ_TREND (1)'!$N$12/1000</f>
        <v>0</v>
      </c>
      <c r="L8" s="163"/>
      <c r="M8" s="164"/>
    </row>
    <row r="9" spans="1:13" s="19" customFormat="1" ht="18" customHeight="1">
      <c r="A9" s="17"/>
      <c r="B9" s="161"/>
      <c r="C9" s="46" t="s">
        <v>123</v>
      </c>
      <c r="D9" s="99" t="e">
        <f>'[6]AQ_TREND (1)'!$C$14/1000</f>
        <v>#VALUE!</v>
      </c>
      <c r="E9" s="99">
        <f>'[6]AQ_TREND (1)'!$D$14/1000</f>
        <v>8231.3150000000005</v>
      </c>
      <c r="F9" s="99">
        <f>'[6]AQ_TREND (1)'!$E$14/1000</f>
        <v>8234.7549999999992</v>
      </c>
      <c r="G9" s="99">
        <f>'[6]AQ_TREND (1)'!$F$14/1000</f>
        <v>8331.8389999999999</v>
      </c>
      <c r="H9" s="99">
        <f>'[6]AQ_TREND (1)'!$K$14/1000</f>
        <v>8530.3351163393781</v>
      </c>
      <c r="I9" s="99">
        <f>'[6]AQ_TREND (1)'!$L$14/1000</f>
        <v>8453.8449999999993</v>
      </c>
      <c r="J9" s="99">
        <f>'[6]AQ_TREND (1)'!$M$14/1000</f>
        <v>0</v>
      </c>
      <c r="K9" s="269">
        <f>'[6]AQ_TREND (1)'!$N$14/1000</f>
        <v>0</v>
      </c>
      <c r="L9" s="163"/>
    </row>
    <row r="10" spans="1:13" s="19" customFormat="1" ht="18" customHeight="1">
      <c r="A10" s="17"/>
      <c r="B10" s="165"/>
      <c r="C10" s="166" t="s">
        <v>124</v>
      </c>
      <c r="D10" s="138" t="str">
        <f t="shared" ref="D10:K10" si="0">IFERROR(D9/D8,"n.m.")</f>
        <v>n.m.</v>
      </c>
      <c r="E10" s="138">
        <f t="shared" si="0"/>
        <v>0.63103406587265165</v>
      </c>
      <c r="F10" s="138">
        <f t="shared" si="0"/>
        <v>0.6481387396612498</v>
      </c>
      <c r="G10" s="138">
        <f t="shared" si="0"/>
        <v>0.64001944062049598</v>
      </c>
      <c r="H10" s="138">
        <f t="shared" si="0"/>
        <v>0.67758660929072589</v>
      </c>
      <c r="I10" s="138">
        <f t="shared" si="0"/>
        <v>0.69755311472582737</v>
      </c>
      <c r="J10" s="138" t="str">
        <f>IFERROR(J9/J8,"n.m.")</f>
        <v>n.m.</v>
      </c>
      <c r="K10" s="270" t="str">
        <f t="shared" si="0"/>
        <v>n.m.</v>
      </c>
      <c r="L10" s="167"/>
    </row>
    <row r="11" spans="1:13" s="19" customFormat="1" ht="18" customHeight="1">
      <c r="A11" s="17"/>
      <c r="B11" s="161"/>
      <c r="C11" s="162" t="s">
        <v>120</v>
      </c>
      <c r="D11" s="98" t="e">
        <f t="shared" ref="D11:K11" si="1">+D8-D9</f>
        <v>#VALUE!</v>
      </c>
      <c r="E11" s="98">
        <f t="shared" si="1"/>
        <v>4812.8539999999994</v>
      </c>
      <c r="F11" s="98">
        <f t="shared" si="1"/>
        <v>4470.4800000000014</v>
      </c>
      <c r="G11" s="98">
        <f t="shared" si="1"/>
        <v>4686.2639999999992</v>
      </c>
      <c r="H11" s="98">
        <f t="shared" si="1"/>
        <v>4058.9560523108357</v>
      </c>
      <c r="I11" s="98">
        <f t="shared" si="1"/>
        <v>3665.4400000000005</v>
      </c>
      <c r="J11" s="98">
        <f>+J8-J9</f>
        <v>0</v>
      </c>
      <c r="K11" s="268">
        <f t="shared" si="1"/>
        <v>0</v>
      </c>
      <c r="L11" s="47"/>
    </row>
    <row r="12" spans="1:13" s="19" customFormat="1" ht="6.75" customHeight="1">
      <c r="A12" s="17"/>
      <c r="B12" s="161"/>
      <c r="C12" s="46"/>
      <c r="D12" s="99"/>
      <c r="E12" s="99"/>
      <c r="F12" s="99"/>
      <c r="G12" s="99"/>
      <c r="H12" s="99"/>
      <c r="I12" s="99"/>
      <c r="J12" s="99"/>
      <c r="K12" s="269"/>
      <c r="L12" s="17"/>
    </row>
    <row r="13" spans="1:13" s="169" customFormat="1" ht="18" customHeight="1">
      <c r="A13" s="168"/>
      <c r="B13" s="161"/>
      <c r="C13" s="162" t="s">
        <v>182</v>
      </c>
      <c r="D13" s="98" t="e">
        <f>'[6]AQ_TREND (1)'!C19/1000</f>
        <v>#VALUE!</v>
      </c>
      <c r="E13" s="98">
        <f>'[6]AQ_TREND (1)'!D19/1000</f>
        <v>11283.849</v>
      </c>
      <c r="F13" s="98">
        <f>'[6]AQ_TREND (1)'!E19/1000</f>
        <v>10639.718000000001</v>
      </c>
      <c r="G13" s="98">
        <f>'[6]AQ_TREND (1)'!F19/1000</f>
        <v>10672.130999999999</v>
      </c>
      <c r="H13" s="98">
        <f>'[6]AQ_TREND (1)'!$K$19/1000</f>
        <v>10916.279920667406</v>
      </c>
      <c r="I13" s="98">
        <f>'[6]AQ_TREND (1)'!$L$19/1000</f>
        <v>11143.130999999999</v>
      </c>
      <c r="J13" s="98">
        <f>'[6]AQ_TREND (1)'!$M$19/1000</f>
        <v>0</v>
      </c>
      <c r="K13" s="268">
        <f>'[6]AQ_TREND (1)'!$N$19/1000</f>
        <v>0</v>
      </c>
      <c r="L13" s="168"/>
    </row>
    <row r="14" spans="1:13" s="19" customFormat="1" ht="18" customHeight="1">
      <c r="A14" s="17"/>
      <c r="B14" s="45"/>
      <c r="C14" s="46" t="s">
        <v>123</v>
      </c>
      <c r="D14" s="99" t="e">
        <f>'[6]AQ_TREND (1)'!C21/1000</f>
        <v>#VALUE!</v>
      </c>
      <c r="E14" s="99">
        <f>'[6]AQ_TREND (1)'!D21/1000</f>
        <v>3971.5410000000002</v>
      </c>
      <c r="F14" s="99">
        <f>'[6]AQ_TREND (1)'!E21/1000</f>
        <v>3817.4720000000002</v>
      </c>
      <c r="G14" s="99">
        <f>'[6]AQ_TREND (1)'!F21/1000</f>
        <v>3711.3449999999998</v>
      </c>
      <c r="H14" s="99">
        <f>'[6]AQ_TREND (1)'!$K$21/1000</f>
        <v>4538.2491821114254</v>
      </c>
      <c r="I14" s="99">
        <f>'[6]AQ_TREND (1)'!$L$21/1000</f>
        <v>4633.5190000000002</v>
      </c>
      <c r="J14" s="99">
        <f>'[6]AQ_TREND (1)'!$M$21/1000</f>
        <v>0</v>
      </c>
      <c r="K14" s="269">
        <f>'[6]AQ_TREND (1)'!$N$21/1000</f>
        <v>0</v>
      </c>
      <c r="L14" s="17"/>
    </row>
    <row r="15" spans="1:13" s="19" customFormat="1" ht="18" customHeight="1">
      <c r="A15" s="17"/>
      <c r="B15" s="165"/>
      <c r="C15" s="166" t="s">
        <v>124</v>
      </c>
      <c r="D15" s="138" t="str">
        <f t="shared" ref="D15:K15" si="2">IFERROR(D14/D13,"n.m.")</f>
        <v>n.m.</v>
      </c>
      <c r="E15" s="138">
        <f t="shared" si="2"/>
        <v>0.35196686875196576</v>
      </c>
      <c r="F15" s="138">
        <f t="shared" si="2"/>
        <v>0.35879447180836938</v>
      </c>
      <c r="G15" s="138">
        <f t="shared" si="2"/>
        <v>0.34776044259576649</v>
      </c>
      <c r="H15" s="138">
        <f t="shared" si="2"/>
        <v>0.41573221052341458</v>
      </c>
      <c r="I15" s="138">
        <f t="shared" si="2"/>
        <v>0.41581840866808445</v>
      </c>
      <c r="J15" s="138" t="str">
        <f t="shared" si="2"/>
        <v>n.m.</v>
      </c>
      <c r="K15" s="270" t="str">
        <f t="shared" si="2"/>
        <v>n.m.</v>
      </c>
      <c r="L15" s="17"/>
    </row>
    <row r="16" spans="1:13" s="19" customFormat="1" ht="18" customHeight="1">
      <c r="A16" s="17"/>
      <c r="B16" s="161"/>
      <c r="C16" s="162" t="s">
        <v>183</v>
      </c>
      <c r="D16" s="98" t="e">
        <f t="shared" ref="D16:K16" si="3">+D13-D14</f>
        <v>#VALUE!</v>
      </c>
      <c r="E16" s="98">
        <f t="shared" si="3"/>
        <v>7312.308</v>
      </c>
      <c r="F16" s="98">
        <f t="shared" si="3"/>
        <v>6822.246000000001</v>
      </c>
      <c r="G16" s="98">
        <f t="shared" si="3"/>
        <v>6960.7860000000001</v>
      </c>
      <c r="H16" s="98">
        <f t="shared" si="3"/>
        <v>6378.0307385559809</v>
      </c>
      <c r="I16" s="98">
        <f t="shared" si="3"/>
        <v>6509.6119999999992</v>
      </c>
      <c r="J16" s="98">
        <f t="shared" si="3"/>
        <v>0</v>
      </c>
      <c r="K16" s="268">
        <f t="shared" si="3"/>
        <v>0</v>
      </c>
      <c r="L16" s="17"/>
    </row>
    <row r="17" spans="1:13" s="19" customFormat="1" ht="6.75" customHeight="1">
      <c r="A17" s="17"/>
      <c r="B17" s="161"/>
      <c r="C17" s="46"/>
      <c r="D17" s="99"/>
      <c r="E17" s="99"/>
      <c r="F17" s="99"/>
      <c r="G17" s="99"/>
      <c r="H17" s="99"/>
      <c r="I17" s="99"/>
      <c r="J17" s="99"/>
      <c r="K17" s="269"/>
      <c r="L17" s="17"/>
    </row>
    <row r="18" spans="1:13" s="169" customFormat="1" ht="18" hidden="1" customHeight="1" outlineLevel="1">
      <c r="A18" s="168"/>
      <c r="B18" s="161"/>
      <c r="C18" s="170" t="s">
        <v>184</v>
      </c>
      <c r="D18" s="98" t="e">
        <f>'[6]AQ_TREND (1)'!$C$26/1000</f>
        <v>#VALUE!</v>
      </c>
      <c r="E18" s="98">
        <f>'[6]AQ_TREND (1)'!$D$26/1000</f>
        <v>0</v>
      </c>
      <c r="F18" s="98">
        <f>'[6]AQ_TREND (1)'!$E$26/1000</f>
        <v>0</v>
      </c>
      <c r="G18" s="98"/>
      <c r="H18" s="98"/>
      <c r="I18" s="98"/>
      <c r="J18" s="98"/>
      <c r="K18" s="268"/>
      <c r="L18" s="168"/>
    </row>
    <row r="19" spans="1:13" s="169" customFormat="1" ht="18" hidden="1" customHeight="1" outlineLevel="1">
      <c r="A19" s="168"/>
      <c r="B19" s="161"/>
      <c r="C19" s="46" t="s">
        <v>123</v>
      </c>
      <c r="D19" s="99" t="e">
        <f>'[6]AQ_TREND (1)'!$C$28/1000</f>
        <v>#VALUE!</v>
      </c>
      <c r="E19" s="99">
        <f>'[6]AQ_TREND (1)'!$D$28/1000</f>
        <v>0</v>
      </c>
      <c r="F19" s="99">
        <f>'[6]AQ_TREND (1)'!$E$28/1000</f>
        <v>0</v>
      </c>
      <c r="G19" s="99"/>
      <c r="H19" s="99"/>
      <c r="I19" s="99"/>
      <c r="J19" s="99"/>
      <c r="K19" s="269"/>
      <c r="L19" s="171"/>
    </row>
    <row r="20" spans="1:13" s="19" customFormat="1" ht="18" hidden="1" customHeight="1" outlineLevel="1">
      <c r="A20" s="17"/>
      <c r="B20" s="172"/>
      <c r="C20" s="166" t="s">
        <v>124</v>
      </c>
      <c r="D20" s="138" t="str">
        <f>IFERROR(D19/D18,"n.m.")</f>
        <v>n.m.</v>
      </c>
      <c r="E20" s="138" t="str">
        <f>IFERROR(E19/E18,"n.m.")</f>
        <v>n.m.</v>
      </c>
      <c r="F20" s="138" t="str">
        <f>IFERROR(F19/F18,"n.m.")</f>
        <v>n.m.</v>
      </c>
      <c r="G20" s="138"/>
      <c r="H20" s="138"/>
      <c r="I20" s="138"/>
      <c r="J20" s="138"/>
      <c r="K20" s="270"/>
      <c r="L20" s="173"/>
    </row>
    <row r="21" spans="1:13" s="19" customFormat="1" ht="18" hidden="1" customHeight="1" outlineLevel="1">
      <c r="A21" s="17"/>
      <c r="B21" s="161"/>
      <c r="C21" s="162" t="s">
        <v>185</v>
      </c>
      <c r="D21" s="98" t="e">
        <f>+D18-D19</f>
        <v>#VALUE!</v>
      </c>
      <c r="E21" s="98">
        <f>+E18-E19</f>
        <v>0</v>
      </c>
      <c r="F21" s="98">
        <f>+F18-F19</f>
        <v>0</v>
      </c>
      <c r="G21" s="98"/>
      <c r="H21" s="98"/>
      <c r="I21" s="98"/>
      <c r="J21" s="98"/>
      <c r="K21" s="268"/>
      <c r="L21" s="173"/>
    </row>
    <row r="22" spans="1:13" s="19" customFormat="1" ht="6.75" hidden="1" customHeight="1" outlineLevel="1">
      <c r="A22" s="17"/>
      <c r="B22" s="161"/>
      <c r="C22" s="46"/>
      <c r="D22" s="99"/>
      <c r="E22" s="99"/>
      <c r="F22" s="99"/>
      <c r="G22" s="99"/>
      <c r="H22" s="99"/>
      <c r="I22" s="99"/>
      <c r="J22" s="99"/>
      <c r="K22" s="269"/>
      <c r="L22" s="17"/>
    </row>
    <row r="23" spans="1:13" s="19" customFormat="1" ht="18" hidden="1" customHeight="1" outlineLevel="1">
      <c r="A23" s="17"/>
      <c r="B23" s="161"/>
      <c r="C23" s="170" t="s">
        <v>186</v>
      </c>
      <c r="D23" s="98" t="e">
        <f>'[6]AQ_TREND (1)'!$C$33/1000</f>
        <v>#VALUE!</v>
      </c>
      <c r="E23" s="98">
        <f>'[6]AQ_TREND (1)'!$D$33/1000</f>
        <v>0</v>
      </c>
      <c r="F23" s="98">
        <f>'[6]AQ_TREND (1)'!$E$33/1000</f>
        <v>0</v>
      </c>
      <c r="G23" s="98"/>
      <c r="H23" s="98"/>
      <c r="I23" s="98"/>
      <c r="J23" s="98"/>
      <c r="K23" s="268"/>
      <c r="L23" s="173"/>
    </row>
    <row r="24" spans="1:13" s="19" customFormat="1" ht="18" hidden="1" customHeight="1" outlineLevel="1">
      <c r="A24" s="17"/>
      <c r="B24" s="161"/>
      <c r="C24" s="46" t="s">
        <v>123</v>
      </c>
      <c r="D24" s="99" t="e">
        <f>'[6]AQ_TREND (1)'!$C$35/1000</f>
        <v>#VALUE!</v>
      </c>
      <c r="E24" s="99">
        <f>'[6]AQ_TREND (1)'!$D$35/1000</f>
        <v>0</v>
      </c>
      <c r="F24" s="99">
        <f>'[6]AQ_TREND (1)'!$E$35/1000</f>
        <v>0</v>
      </c>
      <c r="G24" s="99"/>
      <c r="H24" s="99"/>
      <c r="I24" s="99"/>
      <c r="J24" s="99"/>
      <c r="K24" s="269"/>
      <c r="L24" s="173"/>
    </row>
    <row r="25" spans="1:13" s="169" customFormat="1" ht="18" hidden="1" customHeight="1" outlineLevel="1">
      <c r="A25" s="168"/>
      <c r="B25" s="172"/>
      <c r="C25" s="166" t="s">
        <v>124</v>
      </c>
      <c r="D25" s="138" t="str">
        <f>IFERROR(D24/D23,"n.m.")</f>
        <v>n.m.</v>
      </c>
      <c r="E25" s="138" t="str">
        <f>IFERROR(E24/E23,"n.m.")</f>
        <v>n.m.</v>
      </c>
      <c r="F25" s="138" t="str">
        <f>IFERROR(F24/F23,"n.m.")</f>
        <v>n.m.</v>
      </c>
      <c r="G25" s="138"/>
      <c r="H25" s="138"/>
      <c r="I25" s="138"/>
      <c r="J25" s="138"/>
      <c r="K25" s="270"/>
      <c r="L25" s="171"/>
    </row>
    <row r="26" spans="1:13" s="19" customFormat="1" ht="18" hidden="1" customHeight="1" outlineLevel="1">
      <c r="A26" s="17"/>
      <c r="B26" s="161"/>
      <c r="C26" s="162" t="s">
        <v>187</v>
      </c>
      <c r="D26" s="98" t="e">
        <f>+D23-D24</f>
        <v>#VALUE!</v>
      </c>
      <c r="E26" s="98">
        <f>+E23-E24</f>
        <v>0</v>
      </c>
      <c r="F26" s="98">
        <f>+F23-F24</f>
        <v>0</v>
      </c>
      <c r="G26" s="98"/>
      <c r="H26" s="98"/>
      <c r="I26" s="98"/>
      <c r="J26" s="98"/>
      <c r="K26" s="268"/>
      <c r="L26" s="17"/>
    </row>
    <row r="27" spans="1:13" s="19" customFormat="1" ht="6.75" hidden="1" customHeight="1" outlineLevel="1">
      <c r="A27" s="17"/>
      <c r="B27" s="161"/>
      <c r="C27" s="46"/>
      <c r="D27" s="99"/>
      <c r="E27" s="99"/>
      <c r="F27" s="99"/>
      <c r="G27" s="99"/>
      <c r="H27" s="99"/>
      <c r="I27" s="99"/>
      <c r="J27" s="99"/>
      <c r="K27" s="269"/>
      <c r="L27" s="17"/>
    </row>
    <row r="28" spans="1:13" s="169" customFormat="1" ht="18" customHeight="1" collapsed="1">
      <c r="A28" s="168"/>
      <c r="B28" s="45"/>
      <c r="C28" s="162" t="s">
        <v>188</v>
      </c>
      <c r="D28" s="98" t="e">
        <f>'[6]AQ_TREND (1)'!$C$40/1000</f>
        <v>#VALUE!</v>
      </c>
      <c r="E28" s="98">
        <f>'[6]AQ_TREND (1)'!$D$40/1000</f>
        <v>1380.9739999999999</v>
      </c>
      <c r="F28" s="98">
        <f>'[6]AQ_TREND (1)'!$E$40/1000</f>
        <v>1471.626</v>
      </c>
      <c r="G28" s="98">
        <f>'[6]AQ_TREND (1)'!$F$40/1000</f>
        <v>1502.82</v>
      </c>
      <c r="H28" s="98">
        <f>'[6]AQ_TREND (1)'!$K$40/1000</f>
        <v>1175.41175142515</v>
      </c>
      <c r="I28" s="98">
        <f>'[6]AQ_TREND (1)'!$L$40/1000</f>
        <v>1116.95</v>
      </c>
      <c r="J28" s="98">
        <f>'[6]AQ_TREND (1)'!$M$40/1000</f>
        <v>0</v>
      </c>
      <c r="K28" s="268">
        <f>'[6]AQ_TREND (1)'!$N$40/1000</f>
        <v>0</v>
      </c>
      <c r="L28" s="17"/>
      <c r="M28" s="19"/>
    </row>
    <row r="29" spans="1:13" s="19" customFormat="1" ht="18" customHeight="1">
      <c r="A29" s="17"/>
      <c r="B29" s="45"/>
      <c r="C29" s="46" t="s">
        <v>123</v>
      </c>
      <c r="D29" s="99" t="e">
        <f>'[6]AQ_TREND (1)'!$C$42/1000</f>
        <v>#VALUE!</v>
      </c>
      <c r="E29" s="99">
        <f>'[6]AQ_TREND (1)'!$D$42/1000</f>
        <v>411.64499999999998</v>
      </c>
      <c r="F29" s="99">
        <f>'[6]AQ_TREND (1)'!$E$42/1000</f>
        <v>433.214</v>
      </c>
      <c r="G29" s="99">
        <f>'[6]AQ_TREND (1)'!$F$42/1000</f>
        <v>449.14</v>
      </c>
      <c r="H29" s="99">
        <f>'[6]AQ_TREND (1)'!$K$42/1000</f>
        <v>398.23541165101204</v>
      </c>
      <c r="I29" s="99">
        <f>'[6]AQ_TREND (1)'!$L$42/1000</f>
        <v>374.84500000000003</v>
      </c>
      <c r="J29" s="99">
        <f>'[6]AQ_TREND (1)'!$M$42/1000</f>
        <v>0</v>
      </c>
      <c r="K29" s="269">
        <f>'[6]AQ_TREND (1)'!$N$42/1000</f>
        <v>0</v>
      </c>
      <c r="L29" s="17"/>
    </row>
    <row r="30" spans="1:13" s="169" customFormat="1" ht="18" customHeight="1">
      <c r="A30" s="168"/>
      <c r="B30" s="161"/>
      <c r="C30" s="166" t="s">
        <v>124</v>
      </c>
      <c r="D30" s="138" t="str">
        <f t="shared" ref="D30:K30" si="4">IFERROR(D29/D28,"n.m.")</f>
        <v>n.m.</v>
      </c>
      <c r="E30" s="138">
        <f t="shared" si="4"/>
        <v>0.29808309207848954</v>
      </c>
      <c r="F30" s="138">
        <f t="shared" si="4"/>
        <v>0.29437778348574978</v>
      </c>
      <c r="G30" s="138">
        <f t="shared" si="4"/>
        <v>0.29886480084108541</v>
      </c>
      <c r="H30" s="138">
        <f t="shared" si="4"/>
        <v>0.3388050282534304</v>
      </c>
      <c r="I30" s="138">
        <f t="shared" si="4"/>
        <v>0.33559693809033531</v>
      </c>
      <c r="J30" s="138" t="str">
        <f t="shared" si="4"/>
        <v>n.m.</v>
      </c>
      <c r="K30" s="270" t="str">
        <f t="shared" si="4"/>
        <v>n.m.</v>
      </c>
      <c r="L30" s="168"/>
    </row>
    <row r="31" spans="1:13" s="19" customFormat="1" ht="18" customHeight="1">
      <c r="A31" s="17"/>
      <c r="B31" s="45"/>
      <c r="C31" s="162" t="s">
        <v>189</v>
      </c>
      <c r="D31" s="98" t="e">
        <f t="shared" ref="D31:K31" si="5">+D28-D29</f>
        <v>#VALUE!</v>
      </c>
      <c r="E31" s="98">
        <f t="shared" si="5"/>
        <v>969.32899999999995</v>
      </c>
      <c r="F31" s="98">
        <f t="shared" si="5"/>
        <v>1038.412</v>
      </c>
      <c r="G31" s="98">
        <f t="shared" si="5"/>
        <v>1053.6799999999998</v>
      </c>
      <c r="H31" s="98">
        <f t="shared" si="5"/>
        <v>777.17633977413789</v>
      </c>
      <c r="I31" s="98">
        <f t="shared" si="5"/>
        <v>742.10500000000002</v>
      </c>
      <c r="J31" s="98">
        <f t="shared" si="5"/>
        <v>0</v>
      </c>
      <c r="K31" s="268">
        <f t="shared" si="5"/>
        <v>0</v>
      </c>
      <c r="L31" s="17"/>
    </row>
    <row r="32" spans="1:13" s="19" customFormat="1" ht="6.75" customHeight="1">
      <c r="A32" s="17"/>
      <c r="B32" s="161"/>
      <c r="C32" s="46"/>
      <c r="D32" s="99"/>
      <c r="E32" s="99"/>
      <c r="F32" s="99"/>
      <c r="G32" s="99"/>
      <c r="H32" s="99"/>
      <c r="I32" s="99"/>
      <c r="J32" s="99"/>
      <c r="K32" s="269"/>
      <c r="L32" s="17"/>
    </row>
    <row r="33" spans="1:15" s="169" customFormat="1" ht="18" customHeight="1">
      <c r="A33" s="168"/>
      <c r="B33" s="45"/>
      <c r="C33" s="225" t="s">
        <v>190</v>
      </c>
      <c r="D33" s="226" t="e">
        <f>'[6]AQ_TREND (1)'!$C$47/1000</f>
        <v>#VALUE!</v>
      </c>
      <c r="E33" s="226">
        <f>'[6]AQ_TREND (1)'!$D$47/1000</f>
        <v>25708.991999999998</v>
      </c>
      <c r="F33" s="226">
        <f>'[6]AQ_TREND (1)'!$E$47/1000</f>
        <v>24816.579000000002</v>
      </c>
      <c r="G33" s="226">
        <f>'[6]AQ_TREND (1)'!$F$47/1000</f>
        <v>25193.054</v>
      </c>
      <c r="H33" s="226">
        <f>'[6]AQ_TREND (1)'!$K$47/1000</f>
        <v>24680.98284074277</v>
      </c>
      <c r="I33" s="226">
        <f>'[6]AQ_TREND (1)'!$L$47/1000</f>
        <v>24379.366000000002</v>
      </c>
      <c r="J33" s="226">
        <f>'[6]AQ_TREND (1)'!$M$47/1000</f>
        <v>0</v>
      </c>
      <c r="K33" s="273">
        <f>'[6]AQ_TREND (1)'!$N$47/1000</f>
        <v>0</v>
      </c>
      <c r="L33" s="168"/>
    </row>
    <row r="34" spans="1:15" s="48" customFormat="1" ht="18" customHeight="1">
      <c r="A34" s="107"/>
      <c r="B34" s="45"/>
      <c r="C34" s="274" t="s">
        <v>123</v>
      </c>
      <c r="D34" s="99" t="e">
        <f>'[6]AQ_TREND (1)'!$C$49/1000</f>
        <v>#VALUE!</v>
      </c>
      <c r="E34" s="99">
        <f>'[6]AQ_TREND (1)'!$D$49/1000</f>
        <v>12614.501</v>
      </c>
      <c r="F34" s="99">
        <f>'[6]AQ_TREND (1)'!$E$49/1000</f>
        <v>12485.441000000001</v>
      </c>
      <c r="G34" s="99">
        <f>'[6]AQ_TREND (1)'!$F$49/1000</f>
        <v>12492.324000000001</v>
      </c>
      <c r="H34" s="99">
        <f>'[6]AQ_TREND (1)'!$K$49/1000</f>
        <v>13466.819710101814</v>
      </c>
      <c r="I34" s="99">
        <f>'[6]AQ_TREND (1)'!$L$49/1000</f>
        <v>13462.209000000001</v>
      </c>
      <c r="J34" s="99">
        <f>'[6]AQ_TREND (1)'!$M$49/1000</f>
        <v>0</v>
      </c>
      <c r="K34" s="269">
        <f>'[6]AQ_TREND (1)'!$N$49/1000</f>
        <v>0</v>
      </c>
      <c r="L34" s="107"/>
    </row>
    <row r="35" spans="1:15" s="48" customFormat="1" ht="18" customHeight="1">
      <c r="A35" s="107"/>
      <c r="B35" s="45"/>
      <c r="C35" s="275" t="s">
        <v>124</v>
      </c>
      <c r="D35" s="138" t="str">
        <f t="shared" ref="D35:K35" si="6">IFERROR(D34/D33,"n.m.")</f>
        <v>n.m.</v>
      </c>
      <c r="E35" s="138">
        <f t="shared" si="6"/>
        <v>0.49066493933328859</v>
      </c>
      <c r="F35" s="138">
        <f t="shared" si="6"/>
        <v>0.50310886927646237</v>
      </c>
      <c r="G35" s="138">
        <f t="shared" si="6"/>
        <v>0.49586382024188097</v>
      </c>
      <c r="H35" s="265">
        <f t="shared" si="6"/>
        <v>0.54563547152875591</v>
      </c>
      <c r="I35" s="265">
        <f t="shared" si="6"/>
        <v>0.552196845479903</v>
      </c>
      <c r="J35" s="265" t="str">
        <f t="shared" si="6"/>
        <v>n.m.</v>
      </c>
      <c r="K35" s="271" t="str">
        <f t="shared" si="6"/>
        <v>n.m.</v>
      </c>
      <c r="L35" s="107"/>
    </row>
    <row r="36" spans="1:15" s="48" customFormat="1" ht="18" customHeight="1">
      <c r="A36" s="107"/>
      <c r="B36" s="45"/>
      <c r="C36" s="225" t="s">
        <v>191</v>
      </c>
      <c r="D36" s="226" t="e">
        <f>+D33-D34</f>
        <v>#VALUE!</v>
      </c>
      <c r="E36" s="226">
        <f t="shared" ref="E36:K36" si="7">+E33-E34</f>
        <v>13094.490999999998</v>
      </c>
      <c r="F36" s="226">
        <f t="shared" si="7"/>
        <v>12331.138000000001</v>
      </c>
      <c r="G36" s="226">
        <f t="shared" si="7"/>
        <v>12700.73</v>
      </c>
      <c r="H36" s="226">
        <f t="shared" si="7"/>
        <v>11214.163130640956</v>
      </c>
      <c r="I36" s="226">
        <f>+I33-I34</f>
        <v>10917.157000000001</v>
      </c>
      <c r="J36" s="226">
        <f t="shared" si="7"/>
        <v>0</v>
      </c>
      <c r="K36" s="273">
        <f t="shared" si="7"/>
        <v>0</v>
      </c>
      <c r="L36" s="107"/>
    </row>
    <row r="37" spans="1:15" s="48" customFormat="1" ht="6" customHeight="1">
      <c r="A37" s="107"/>
      <c r="B37" s="45"/>
      <c r="C37" s="162"/>
      <c r="D37" s="98"/>
      <c r="E37" s="98"/>
      <c r="F37" s="98"/>
      <c r="G37" s="98"/>
      <c r="H37" s="98"/>
      <c r="I37" s="98"/>
      <c r="J37" s="98"/>
      <c r="K37" s="268"/>
      <c r="L37" s="107"/>
    </row>
    <row r="38" spans="1:15" s="48" customFormat="1" ht="18" customHeight="1">
      <c r="A38" s="107"/>
      <c r="B38" s="45"/>
      <c r="C38" s="162" t="s">
        <v>192</v>
      </c>
      <c r="D38" s="98" t="e">
        <f>'[6]AQ_TREND (1)'!C$54/1000</f>
        <v>#VALUE!</v>
      </c>
      <c r="E38" s="98">
        <f>'[6]AQ_TREND (1)'!D$54/1000</f>
        <v>411323.43</v>
      </c>
      <c r="F38" s="98">
        <f>'[6]AQ_TREND (1)'!E$54/1000</f>
        <v>420911.62199999997</v>
      </c>
      <c r="G38" s="98">
        <f>'[6]AQ_TREND (1)'!F$54/1000</f>
        <v>412444.99599999998</v>
      </c>
      <c r="H38" s="98">
        <f>'[6]AQ_TREND (1)'!K$54/1000</f>
        <v>414063.12517604936</v>
      </c>
      <c r="I38" s="98">
        <f>'[6]AQ_TREND (1)'!L$54/1000</f>
        <v>425278.80599999998</v>
      </c>
      <c r="J38" s="98">
        <f>'[6]AQ_TREND (1)'!M$54/1000</f>
        <v>0</v>
      </c>
      <c r="K38" s="268">
        <f>'[6]AQ_TREND (1)'!N$54/1000</f>
        <v>0</v>
      </c>
      <c r="L38" s="107"/>
    </row>
    <row r="39" spans="1:15" s="48" customFormat="1" ht="18" customHeight="1">
      <c r="A39" s="107"/>
      <c r="B39" s="45"/>
      <c r="C39" s="46" t="s">
        <v>123</v>
      </c>
      <c r="D39" s="99" t="e">
        <f>'[6]AQ_TREND (1)'!C$56/1000</f>
        <v>#VALUE!</v>
      </c>
      <c r="E39" s="99">
        <f>'[6]AQ_TREND (1)'!D$56/1000</f>
        <v>1828.963</v>
      </c>
      <c r="F39" s="99">
        <f>'[6]AQ_TREND (1)'!E$56/1000</f>
        <v>1851.423</v>
      </c>
      <c r="G39" s="99">
        <f>'[6]AQ_TREND (1)'!F$56/1000</f>
        <v>1796.316</v>
      </c>
      <c r="H39" s="99">
        <f>'[6]AQ_TREND (1)'!K$56/1000</f>
        <v>1952.5011222363689</v>
      </c>
      <c r="I39" s="99">
        <f>'[6]AQ_TREND (1)'!L$56/1000</f>
        <v>1898.569</v>
      </c>
      <c r="J39" s="99">
        <f>'[6]AQ_TREND (1)'!M$56/1000</f>
        <v>0</v>
      </c>
      <c r="K39" s="269">
        <f>'[6]AQ_TREND (1)'!N$56/1000</f>
        <v>0</v>
      </c>
      <c r="L39" s="107"/>
      <c r="O39" s="174"/>
    </row>
    <row r="40" spans="1:15" s="48" customFormat="1" ht="18" customHeight="1">
      <c r="A40" s="107"/>
      <c r="B40" s="45"/>
      <c r="C40" s="166" t="s">
        <v>124</v>
      </c>
      <c r="D40" s="138" t="str">
        <f t="shared" ref="D40:K40" si="8">IFERROR(D39/D38,"n.m.")</f>
        <v>n.m.</v>
      </c>
      <c r="E40" s="138">
        <f t="shared" si="8"/>
        <v>4.4465325011998468E-3</v>
      </c>
      <c r="F40" s="138">
        <f t="shared" si="8"/>
        <v>4.398602707149769E-3</v>
      </c>
      <c r="G40" s="138">
        <f t="shared" si="8"/>
        <v>4.3552862016054137E-3</v>
      </c>
      <c r="H40" s="138">
        <f t="shared" si="8"/>
        <v>4.7154672887285334E-3</v>
      </c>
      <c r="I40" s="138">
        <f t="shared" si="8"/>
        <v>4.4642925375406551E-3</v>
      </c>
      <c r="J40" s="138" t="str">
        <f t="shared" si="8"/>
        <v>n.m.</v>
      </c>
      <c r="K40" s="270" t="str">
        <f t="shared" si="8"/>
        <v>n.m.</v>
      </c>
      <c r="L40" s="107"/>
    </row>
    <row r="41" spans="1:15" s="48" customFormat="1" ht="18" customHeight="1">
      <c r="A41" s="107"/>
      <c r="B41" s="45"/>
      <c r="C41" s="162" t="s">
        <v>193</v>
      </c>
      <c r="D41" s="98" t="e">
        <f t="shared" ref="D41:K41" si="9">+D38-D39</f>
        <v>#VALUE!</v>
      </c>
      <c r="E41" s="98">
        <f t="shared" si="9"/>
        <v>409494.467</v>
      </c>
      <c r="F41" s="98">
        <f t="shared" si="9"/>
        <v>419060.19899999996</v>
      </c>
      <c r="G41" s="98">
        <f t="shared" si="9"/>
        <v>410648.68</v>
      </c>
      <c r="H41" s="98">
        <f t="shared" si="9"/>
        <v>412110.62405381299</v>
      </c>
      <c r="I41" s="98">
        <f t="shared" si="9"/>
        <v>423380.23699999996</v>
      </c>
      <c r="J41" s="98">
        <f t="shared" si="9"/>
        <v>0</v>
      </c>
      <c r="K41" s="272">
        <f t="shared" si="9"/>
        <v>0</v>
      </c>
      <c r="L41" s="107"/>
      <c r="N41" s="174"/>
    </row>
    <row r="42" spans="1:15" s="48" customFormat="1" ht="8.25" customHeight="1">
      <c r="A42" s="107"/>
      <c r="B42" s="175"/>
      <c r="C42" s="176"/>
      <c r="D42" s="102"/>
      <c r="E42" s="102"/>
      <c r="F42" s="102"/>
      <c r="G42" s="102"/>
      <c r="H42" s="102"/>
      <c r="I42" s="102"/>
      <c r="J42" s="102"/>
      <c r="K42" s="104"/>
      <c r="L42" s="107"/>
      <c r="N42" s="174"/>
    </row>
    <row r="43" spans="1:15" s="48" customFormat="1" ht="17.25" customHeight="1">
      <c r="A43" s="107"/>
      <c r="B43" s="263" t="s">
        <v>22</v>
      </c>
      <c r="C43" s="176"/>
      <c r="D43" s="102"/>
      <c r="E43" s="102"/>
      <c r="F43" s="102"/>
      <c r="G43" s="102"/>
      <c r="H43" s="102"/>
      <c r="I43" s="102"/>
      <c r="J43" s="102"/>
      <c r="K43" s="104"/>
      <c r="L43" s="107"/>
    </row>
    <row r="44" spans="1:15" s="48" customFormat="1" ht="15" customHeight="1">
      <c r="A44" s="107"/>
      <c r="B44" s="161"/>
      <c r="C44" s="162"/>
      <c r="D44" s="158" t="str">
        <f t="shared" ref="D44:K45" si="10">+D5</f>
        <v>Q1</v>
      </c>
      <c r="E44" s="158" t="str">
        <f t="shared" si="10"/>
        <v>Q2</v>
      </c>
      <c r="F44" s="158" t="str">
        <f t="shared" si="10"/>
        <v>Q3</v>
      </c>
      <c r="G44" s="158" t="str">
        <f t="shared" si="10"/>
        <v>Q4</v>
      </c>
      <c r="H44" s="158" t="str">
        <f t="shared" si="10"/>
        <v>Q1</v>
      </c>
      <c r="I44" s="158" t="str">
        <f t="shared" si="10"/>
        <v>Q2</v>
      </c>
      <c r="J44" s="158" t="str">
        <f t="shared" si="10"/>
        <v>Q3</v>
      </c>
      <c r="K44" s="158" t="str">
        <f t="shared" si="10"/>
        <v>Q4</v>
      </c>
      <c r="L44" s="107"/>
    </row>
    <row r="45" spans="1:15" s="48" customFormat="1" ht="15" customHeight="1">
      <c r="A45" s="107"/>
      <c r="B45" s="45"/>
      <c r="C45" s="162"/>
      <c r="D45" s="158">
        <f t="shared" si="10"/>
        <v>2015</v>
      </c>
      <c r="E45" s="158">
        <f t="shared" si="10"/>
        <v>2015</v>
      </c>
      <c r="F45" s="158">
        <f t="shared" si="10"/>
        <v>2015</v>
      </c>
      <c r="G45" s="158">
        <f t="shared" si="10"/>
        <v>2015</v>
      </c>
      <c r="H45" s="158">
        <f t="shared" si="10"/>
        <v>2016</v>
      </c>
      <c r="I45" s="158">
        <f t="shared" si="10"/>
        <v>2016</v>
      </c>
      <c r="J45" s="158">
        <f t="shared" si="10"/>
        <v>2016</v>
      </c>
      <c r="K45" s="158">
        <f t="shared" si="10"/>
        <v>2016</v>
      </c>
      <c r="L45" s="107"/>
    </row>
    <row r="46" spans="1:15" s="19" customFormat="1" ht="6" customHeight="1">
      <c r="A46" s="17"/>
      <c r="B46" s="17"/>
      <c r="C46" s="30"/>
      <c r="D46" s="18"/>
      <c r="E46" s="18"/>
      <c r="F46" s="18"/>
      <c r="G46" s="18"/>
      <c r="H46" s="31"/>
      <c r="I46" s="31"/>
      <c r="J46" s="31"/>
      <c r="K46" s="31"/>
      <c r="L46" s="17"/>
    </row>
    <row r="47" spans="1:15" s="48" customFormat="1" ht="18" customHeight="1">
      <c r="A47" s="107"/>
      <c r="B47" s="161"/>
      <c r="C47" s="162" t="s">
        <v>119</v>
      </c>
      <c r="D47" s="177" t="e">
        <f>+D8/(D33+D38)</f>
        <v>#VALUE!</v>
      </c>
      <c r="E47" s="177">
        <f t="shared" ref="E47:K47" si="11">+E8/(E33+E38)</f>
        <v>2.9847142553647885E-2</v>
      </c>
      <c r="F47" s="177">
        <f t="shared" si="11"/>
        <v>2.8504445021642236E-2</v>
      </c>
      <c r="G47" s="177">
        <f t="shared" si="11"/>
        <v>2.974627777452166E-2</v>
      </c>
      <c r="H47" s="177">
        <f t="shared" si="11"/>
        <v>2.8693926456485615E-2</v>
      </c>
      <c r="I47" s="177">
        <f>+I8/(I33+I38)</f>
        <v>2.6952217828257331E-2</v>
      </c>
      <c r="J47" s="177" t="e">
        <f t="shared" si="11"/>
        <v>#DIV/0!</v>
      </c>
      <c r="K47" s="177" t="e">
        <f t="shared" si="11"/>
        <v>#DIV/0!</v>
      </c>
      <c r="L47" s="107"/>
    </row>
    <row r="48" spans="1:15" s="48" customFormat="1" ht="18" customHeight="1">
      <c r="A48" s="107"/>
      <c r="B48" s="161"/>
      <c r="C48" s="162" t="s">
        <v>120</v>
      </c>
      <c r="D48" s="177" t="e">
        <f>+D11/(D36+D41)</f>
        <v>#VALUE!</v>
      </c>
      <c r="E48" s="177">
        <f t="shared" ref="E48:K48" si="12">+E11/(E36+E41)</f>
        <v>1.138897244920441E-2</v>
      </c>
      <c r="F48" s="177">
        <f t="shared" si="12"/>
        <v>1.0362934107784371E-2</v>
      </c>
      <c r="G48" s="177">
        <f t="shared" si="12"/>
        <v>1.1069494581319953E-2</v>
      </c>
      <c r="H48" s="177">
        <f t="shared" si="12"/>
        <v>9.5882787287441297E-3</v>
      </c>
      <c r="I48" s="177">
        <f>+I11/(I36+I41)</f>
        <v>8.439930910568624E-3</v>
      </c>
      <c r="J48" s="177" t="e">
        <f t="shared" si="12"/>
        <v>#DIV/0!</v>
      </c>
      <c r="K48" s="177" t="e">
        <f t="shared" si="12"/>
        <v>#DIV/0!</v>
      </c>
      <c r="L48" s="107"/>
    </row>
    <row r="49" spans="1:13" s="48" customFormat="1" ht="6.75" customHeight="1">
      <c r="A49" s="107"/>
      <c r="B49" s="45"/>
      <c r="C49" s="162"/>
      <c r="D49" s="86"/>
      <c r="E49" s="86"/>
      <c r="F49" s="86"/>
      <c r="G49" s="86"/>
      <c r="H49" s="86"/>
      <c r="I49" s="86"/>
      <c r="J49" s="86"/>
      <c r="K49" s="86"/>
      <c r="L49" s="107"/>
    </row>
    <row r="50" spans="1:13" s="48" customFormat="1" ht="18" customHeight="1">
      <c r="A50" s="107"/>
      <c r="B50" s="161"/>
      <c r="C50" s="162" t="s">
        <v>182</v>
      </c>
      <c r="D50" s="177" t="e">
        <f>+D13/(D33+D38)</f>
        <v>#VALUE!</v>
      </c>
      <c r="E50" s="177">
        <f t="shared" ref="E50:K50" si="13">+E13/(E33+E38)</f>
        <v>2.5819249172318842E-2</v>
      </c>
      <c r="F50" s="177">
        <f t="shared" si="13"/>
        <v>2.3870416940479835E-2</v>
      </c>
      <c r="G50" s="177">
        <f t="shared" si="13"/>
        <v>2.4385747537262813E-2</v>
      </c>
      <c r="H50" s="177">
        <f t="shared" si="13"/>
        <v>2.4880744199645425E-2</v>
      </c>
      <c r="I50" s="177">
        <f>+I13/(I33+I38)</f>
        <v>2.478133767799065E-2</v>
      </c>
      <c r="J50" s="177" t="e">
        <f t="shared" si="13"/>
        <v>#DIV/0!</v>
      </c>
      <c r="K50" s="177" t="e">
        <f t="shared" si="13"/>
        <v>#DIV/0!</v>
      </c>
      <c r="L50" s="107"/>
    </row>
    <row r="51" spans="1:13" s="48" customFormat="1" ht="18" customHeight="1">
      <c r="A51" s="107"/>
      <c r="B51" s="161"/>
      <c r="C51" s="162" t="s">
        <v>194</v>
      </c>
      <c r="D51" s="177" t="e">
        <f>+D16/(D36+D41)</f>
        <v>#VALUE!</v>
      </c>
      <c r="E51" s="177">
        <f>+E16/(E36+E41)</f>
        <v>1.7303594572388236E-2</v>
      </c>
      <c r="F51" s="177">
        <f t="shared" ref="F51:K51" si="14">+F16/(F36+F41)</f>
        <v>1.5814517851571976E-2</v>
      </c>
      <c r="G51" s="177">
        <f t="shared" si="14"/>
        <v>1.6442177160468939E-2</v>
      </c>
      <c r="H51" s="177">
        <f t="shared" si="14"/>
        <v>1.5066518502203608E-2</v>
      </c>
      <c r="I51" s="177">
        <f>+I16/(I36+I41)</f>
        <v>1.4988835046981654E-2</v>
      </c>
      <c r="J51" s="177" t="e">
        <f t="shared" si="14"/>
        <v>#DIV/0!</v>
      </c>
      <c r="K51" s="177" t="e">
        <f t="shared" si="14"/>
        <v>#DIV/0!</v>
      </c>
      <c r="L51" s="107"/>
    </row>
    <row r="52" spans="1:13" s="48" customFormat="1" ht="4.5" customHeight="1">
      <c r="A52" s="107"/>
      <c r="B52" s="45"/>
      <c r="C52" s="162"/>
      <c r="D52" s="86"/>
      <c r="E52" s="86"/>
      <c r="F52" s="86"/>
      <c r="G52" s="86"/>
      <c r="H52" s="86"/>
      <c r="I52" s="86"/>
      <c r="J52" s="86"/>
      <c r="K52" s="86"/>
      <c r="L52" s="107"/>
    </row>
    <row r="53" spans="1:13" s="48" customFormat="1" ht="18" hidden="1" customHeight="1" outlineLevel="1">
      <c r="A53" s="107"/>
      <c r="B53" s="161"/>
      <c r="C53" s="162" t="s">
        <v>184</v>
      </c>
      <c r="D53" s="177" t="e">
        <f t="shared" ref="D53:K53" si="15">+D18/(D33+D38)</f>
        <v>#VALUE!</v>
      </c>
      <c r="E53" s="177">
        <f t="shared" si="15"/>
        <v>0</v>
      </c>
      <c r="F53" s="177">
        <f t="shared" si="15"/>
        <v>0</v>
      </c>
      <c r="G53" s="177">
        <f t="shared" si="15"/>
        <v>0</v>
      </c>
      <c r="H53" s="177">
        <f t="shared" si="15"/>
        <v>0</v>
      </c>
      <c r="I53" s="177">
        <f t="shared" si="15"/>
        <v>0</v>
      </c>
      <c r="J53" s="177" t="e">
        <f t="shared" si="15"/>
        <v>#DIV/0!</v>
      </c>
      <c r="K53" s="177" t="e">
        <f t="shared" si="15"/>
        <v>#DIV/0!</v>
      </c>
      <c r="L53" s="107"/>
    </row>
    <row r="54" spans="1:13" s="48" customFormat="1" ht="18" hidden="1" customHeight="1" outlineLevel="1">
      <c r="A54" s="107"/>
      <c r="B54" s="161"/>
      <c r="C54" s="162" t="s">
        <v>195</v>
      </c>
      <c r="D54" s="177" t="e">
        <f t="shared" ref="D54:K54" si="16">+D21/(D36+D41)</f>
        <v>#VALUE!</v>
      </c>
      <c r="E54" s="177">
        <f t="shared" si="16"/>
        <v>0</v>
      </c>
      <c r="F54" s="177">
        <f t="shared" si="16"/>
        <v>0</v>
      </c>
      <c r="G54" s="177">
        <f t="shared" si="16"/>
        <v>0</v>
      </c>
      <c r="H54" s="177">
        <f t="shared" si="16"/>
        <v>0</v>
      </c>
      <c r="I54" s="177">
        <f t="shared" si="16"/>
        <v>0</v>
      </c>
      <c r="J54" s="177" t="e">
        <f t="shared" si="16"/>
        <v>#DIV/0!</v>
      </c>
      <c r="K54" s="177" t="e">
        <f t="shared" si="16"/>
        <v>#DIV/0!</v>
      </c>
      <c r="L54" s="107"/>
    </row>
    <row r="55" spans="1:13" s="48" customFormat="1" ht="6.75" hidden="1" customHeight="1" outlineLevel="1">
      <c r="A55" s="107"/>
      <c r="B55" s="45"/>
      <c r="C55" s="162"/>
      <c r="D55" s="86"/>
      <c r="E55" s="86"/>
      <c r="F55" s="86"/>
      <c r="G55" s="86"/>
      <c r="H55" s="86"/>
      <c r="I55" s="86"/>
      <c r="J55" s="86"/>
      <c r="K55" s="86"/>
      <c r="L55" s="107"/>
    </row>
    <row r="56" spans="1:13" s="48" customFormat="1" ht="18" hidden="1" customHeight="1" outlineLevel="1">
      <c r="A56" s="107"/>
      <c r="B56" s="161"/>
      <c r="C56" s="162" t="s">
        <v>186</v>
      </c>
      <c r="D56" s="177" t="e">
        <f t="shared" ref="D56:K56" si="17">+D23/(D33+D38)</f>
        <v>#VALUE!</v>
      </c>
      <c r="E56" s="177">
        <f t="shared" si="17"/>
        <v>0</v>
      </c>
      <c r="F56" s="177">
        <f t="shared" si="17"/>
        <v>0</v>
      </c>
      <c r="G56" s="177">
        <f t="shared" si="17"/>
        <v>0</v>
      </c>
      <c r="H56" s="177">
        <f t="shared" si="17"/>
        <v>0</v>
      </c>
      <c r="I56" s="177">
        <f t="shared" si="17"/>
        <v>0</v>
      </c>
      <c r="J56" s="177" t="e">
        <f t="shared" si="17"/>
        <v>#DIV/0!</v>
      </c>
      <c r="K56" s="177" t="e">
        <f t="shared" si="17"/>
        <v>#DIV/0!</v>
      </c>
      <c r="L56" s="107"/>
    </row>
    <row r="57" spans="1:13" s="48" customFormat="1" ht="18" hidden="1" customHeight="1" outlineLevel="1">
      <c r="A57" s="107"/>
      <c r="B57" s="161"/>
      <c r="C57" s="162" t="s">
        <v>196</v>
      </c>
      <c r="D57" s="177" t="e">
        <f t="shared" ref="D57:K57" si="18">+D26/(D36+D41)</f>
        <v>#VALUE!</v>
      </c>
      <c r="E57" s="177">
        <f t="shared" si="18"/>
        <v>0</v>
      </c>
      <c r="F57" s="177">
        <f t="shared" si="18"/>
        <v>0</v>
      </c>
      <c r="G57" s="177">
        <f t="shared" si="18"/>
        <v>0</v>
      </c>
      <c r="H57" s="177">
        <f t="shared" si="18"/>
        <v>0</v>
      </c>
      <c r="I57" s="177">
        <f t="shared" si="18"/>
        <v>0</v>
      </c>
      <c r="J57" s="177" t="e">
        <f t="shared" si="18"/>
        <v>#DIV/0!</v>
      </c>
      <c r="K57" s="177" t="e">
        <f t="shared" si="18"/>
        <v>#DIV/0!</v>
      </c>
      <c r="L57" s="107"/>
    </row>
    <row r="58" spans="1:13" s="48" customFormat="1" ht="7.5" hidden="1" customHeight="1" outlineLevel="1">
      <c r="A58" s="107"/>
      <c r="B58" s="161"/>
      <c r="C58" s="162"/>
      <c r="D58" s="177"/>
      <c r="E58" s="177"/>
      <c r="F58" s="177"/>
      <c r="G58" s="177"/>
      <c r="H58" s="177"/>
      <c r="I58" s="177"/>
      <c r="J58" s="177"/>
      <c r="K58" s="177"/>
      <c r="L58" s="107"/>
    </row>
    <row r="59" spans="1:13" s="48" customFormat="1" ht="18" customHeight="1" collapsed="1">
      <c r="A59" s="107"/>
      <c r="B59" s="161"/>
      <c r="C59" s="162" t="s">
        <v>188</v>
      </c>
      <c r="D59" s="177" t="e">
        <f t="shared" ref="D59:K59" si="19">+D28/(D33+D38)</f>
        <v>#VALUE!</v>
      </c>
      <c r="E59" s="177">
        <f t="shared" si="19"/>
        <v>3.159889130605509E-3</v>
      </c>
      <c r="F59" s="177">
        <f t="shared" si="19"/>
        <v>3.301621922728645E-3</v>
      </c>
      <c r="G59" s="177">
        <f t="shared" si="19"/>
        <v>3.4339335896410288E-3</v>
      </c>
      <c r="H59" s="177">
        <f t="shared" si="19"/>
        <v>2.6790371196965756E-3</v>
      </c>
      <c r="I59" s="177">
        <f>+I28/(I33+I38)</f>
        <v>2.4839980001519911E-3</v>
      </c>
      <c r="J59" s="177" t="e">
        <f t="shared" si="19"/>
        <v>#DIV/0!</v>
      </c>
      <c r="K59" s="177" t="e">
        <f t="shared" si="19"/>
        <v>#DIV/0!</v>
      </c>
      <c r="L59" s="107"/>
    </row>
    <row r="60" spans="1:13" s="48" customFormat="1" ht="18" customHeight="1">
      <c r="A60" s="107"/>
      <c r="B60" s="161"/>
      <c r="C60" s="162" t="s">
        <v>197</v>
      </c>
      <c r="D60" s="177" t="e">
        <f t="shared" ref="D60:K60" si="20">+D31/(D36+D41)</f>
        <v>#VALUE!</v>
      </c>
      <c r="E60" s="177">
        <f t="shared" si="20"/>
        <v>2.2937868622681808E-3</v>
      </c>
      <c r="F60" s="177">
        <f t="shared" si="20"/>
        <v>2.4071229784570296E-3</v>
      </c>
      <c r="G60" s="177">
        <f t="shared" si="20"/>
        <v>2.4889133541015208E-3</v>
      </c>
      <c r="H60" s="177">
        <f t="shared" si="20"/>
        <v>1.8358866839410972E-3</v>
      </c>
      <c r="I60" s="177">
        <f>+I31/(I36+I41)</f>
        <v>1.7087484526789494E-3</v>
      </c>
      <c r="J60" s="177" t="e">
        <f t="shared" si="20"/>
        <v>#DIV/0!</v>
      </c>
      <c r="K60" s="177" t="e">
        <f t="shared" si="20"/>
        <v>#DIV/0!</v>
      </c>
      <c r="L60" s="107"/>
    </row>
    <row r="61" spans="1:13" s="48" customFormat="1" ht="6.75" customHeight="1">
      <c r="A61" s="107"/>
      <c r="B61" s="45"/>
      <c r="C61" s="162"/>
      <c r="D61" s="86"/>
      <c r="E61" s="86"/>
      <c r="F61" s="86"/>
      <c r="G61" s="86"/>
      <c r="H61" s="86"/>
      <c r="I61" s="86"/>
      <c r="J61" s="86"/>
      <c r="K61" s="86"/>
      <c r="L61" s="107"/>
    </row>
    <row r="62" spans="1:13" s="48" customFormat="1" ht="18" customHeight="1">
      <c r="A62" s="107"/>
      <c r="B62" s="282"/>
      <c r="C62" s="276" t="s">
        <v>121</v>
      </c>
      <c r="D62" s="277" t="e">
        <f>+D33/(D33+D38)</f>
        <v>#VALUE!</v>
      </c>
      <c r="E62" s="277">
        <f t="shared" ref="E62:K62" si="21">+E33/(E33+E38)</f>
        <v>5.8826280856572231E-2</v>
      </c>
      <c r="F62" s="277">
        <f t="shared" si="21"/>
        <v>5.5676483884850719E-2</v>
      </c>
      <c r="G62" s="277">
        <f t="shared" si="21"/>
        <v>5.7565958901425504E-2</v>
      </c>
      <c r="H62" s="277">
        <f>+H33/(H33+H38)</f>
        <v>5.6253707775827617E-2</v>
      </c>
      <c r="I62" s="277">
        <f>+I33/(I33+I38)</f>
        <v>5.4217553506399979E-2</v>
      </c>
      <c r="J62" s="277" t="e">
        <f t="shared" si="21"/>
        <v>#DIV/0!</v>
      </c>
      <c r="K62" s="278" t="e">
        <f t="shared" si="21"/>
        <v>#DIV/0!</v>
      </c>
      <c r="L62" s="107"/>
    </row>
    <row r="63" spans="1:13" s="48" customFormat="1" ht="18" customHeight="1">
      <c r="A63" s="107"/>
      <c r="B63" s="282"/>
      <c r="C63" s="279" t="s">
        <v>122</v>
      </c>
      <c r="D63" s="280" t="e">
        <f>+D36/(D36+D41)</f>
        <v>#VALUE!</v>
      </c>
      <c r="E63" s="280">
        <f t="shared" ref="E63:K63" si="22">+E36/(E36+E41)</f>
        <v>3.0986353883860823E-2</v>
      </c>
      <c r="F63" s="280">
        <f t="shared" si="22"/>
        <v>2.8584574937813374E-2</v>
      </c>
      <c r="G63" s="280">
        <f t="shared" si="22"/>
        <v>3.0000585095890413E-2</v>
      </c>
      <c r="H63" s="280">
        <f>+H36/(H36+H41)</f>
        <v>2.6490683914888839E-2</v>
      </c>
      <c r="I63" s="280">
        <f>+I36/(I36+I41)</f>
        <v>2.5137514410229232E-2</v>
      </c>
      <c r="J63" s="280" t="e">
        <f t="shared" si="22"/>
        <v>#DIV/0!</v>
      </c>
      <c r="K63" s="281" t="e">
        <f t="shared" si="22"/>
        <v>#DIV/0!</v>
      </c>
      <c r="L63" s="107"/>
    </row>
    <row r="64" spans="1:13" ht="7.5" customHeight="1">
      <c r="A64" s="7"/>
      <c r="B64" s="149"/>
      <c r="C64" s="149"/>
      <c r="D64" s="149"/>
      <c r="E64" s="52"/>
      <c r="F64" s="52"/>
      <c r="G64" s="52"/>
      <c r="H64" s="52"/>
      <c r="I64" s="52"/>
      <c r="J64" s="178"/>
      <c r="K64" s="178"/>
      <c r="L64" s="107"/>
      <c r="M64" s="48"/>
    </row>
    <row r="65" spans="1:12" ht="15.75" customHeight="1">
      <c r="A65" s="7"/>
      <c r="B65" s="53"/>
      <c r="C65" s="150"/>
      <c r="D65" s="150"/>
      <c r="E65" s="150"/>
      <c r="F65" s="150"/>
      <c r="G65" s="150"/>
      <c r="H65" s="150"/>
      <c r="I65" s="150"/>
      <c r="J65" s="150"/>
      <c r="K65" s="150"/>
      <c r="L65" s="7"/>
    </row>
    <row r="66" spans="1:12" ht="18" customHeight="1">
      <c r="A66" s="7"/>
      <c r="B66" s="53"/>
      <c r="C66" s="151" t="s">
        <v>159</v>
      </c>
      <c r="D66" s="152" t="e">
        <f>+[5]SWE_13_VOL_Q!$E$54/1000-(D36+D41)</f>
        <v>#VALUE!</v>
      </c>
      <c r="E66" s="152">
        <f>+[5]SWE_13_VOL_Q!$F$54/1000-(E36+E41)</f>
        <v>8802.1529999999912</v>
      </c>
      <c r="F66" s="152">
        <f>+[5]SWE_13_VOL_Q!$G$54/1000-(F36+F41)</f>
        <v>-8041.9269999999669</v>
      </c>
      <c r="G66" s="152">
        <f>+[5]SWE_13_VOL_Q!$H$54/1000-(G36+G41)</f>
        <v>2086.4040000000386</v>
      </c>
      <c r="H66" s="152">
        <f>+[5]SWE_13_VOL_Q!$J$54/1000-(H36+H41)</f>
        <v>10972.564815546037</v>
      </c>
      <c r="I66" s="152">
        <f>+[5]SWE_13_VOL_Q!$K$54/1000-(I36+I41)</f>
        <v>-434297.39399999997</v>
      </c>
      <c r="J66" s="152">
        <f>+[5]SWE_13_VOL_Q!$L$54/1000-(J36+J41)</f>
        <v>0</v>
      </c>
      <c r="K66" s="152">
        <f>+[5]SWE_13_VOL_Q!$M$54/1000-(K36+K41)</f>
        <v>0</v>
      </c>
      <c r="L66" s="7"/>
    </row>
    <row r="67" spans="1:12">
      <c r="A67" s="7"/>
      <c r="B67" s="7"/>
      <c r="C67" s="7"/>
      <c r="D67" s="7"/>
      <c r="E67" s="7"/>
      <c r="F67" s="7"/>
      <c r="G67" s="7"/>
      <c r="H67" s="7"/>
      <c r="I67" s="7"/>
      <c r="J67" s="7"/>
      <c r="K67" s="7"/>
      <c r="L67" s="7"/>
    </row>
    <row r="68" spans="1:12">
      <c r="A68" s="7"/>
      <c r="B68" s="7"/>
      <c r="C68" s="7"/>
      <c r="D68" s="7"/>
      <c r="E68" s="7"/>
      <c r="F68" s="7"/>
      <c r="G68" s="7"/>
      <c r="H68" s="7"/>
      <c r="I68" s="179"/>
      <c r="J68" s="7"/>
      <c r="K68" s="7"/>
      <c r="L68" s="7"/>
    </row>
    <row r="69" spans="1:12">
      <c r="A69" s="7"/>
      <c r="B69" s="7"/>
      <c r="C69" s="7"/>
      <c r="D69" s="153"/>
      <c r="E69" s="153"/>
      <c r="F69" s="153"/>
      <c r="G69" s="153"/>
      <c r="H69" s="153"/>
      <c r="I69" s="179"/>
      <c r="J69" s="153"/>
      <c r="K69" s="153"/>
      <c r="L69" s="7"/>
    </row>
    <row r="70" spans="1:12">
      <c r="A70" s="7"/>
      <c r="B70" s="7"/>
      <c r="C70" s="7"/>
      <c r="D70" s="153"/>
      <c r="E70" s="153"/>
      <c r="F70" s="153"/>
      <c r="G70" s="98"/>
      <c r="H70" s="153"/>
      <c r="I70" s="153"/>
      <c r="J70" s="153"/>
      <c r="K70" s="153"/>
      <c r="L70" s="7"/>
    </row>
    <row r="71" spans="1:12">
      <c r="A71" s="7"/>
      <c r="B71" s="7"/>
      <c r="C71" s="7"/>
      <c r="D71" s="153"/>
      <c r="E71" s="153"/>
      <c r="F71" s="153"/>
      <c r="G71" s="153"/>
      <c r="H71" s="153"/>
      <c r="I71" s="153"/>
      <c r="J71" s="153"/>
      <c r="K71" s="153"/>
      <c r="L71" s="7"/>
    </row>
    <row r="72" spans="1:12">
      <c r="A72" s="7"/>
      <c r="B72" s="7"/>
      <c r="C72" s="7"/>
      <c r="D72" s="153"/>
      <c r="E72" s="153"/>
      <c r="F72" s="153"/>
      <c r="G72" s="153"/>
      <c r="H72" s="153"/>
      <c r="I72" s="153"/>
      <c r="J72" s="153"/>
      <c r="K72" s="153"/>
      <c r="L72" s="7"/>
    </row>
    <row r="73" spans="1:12">
      <c r="A73" s="7"/>
      <c r="B73" s="7"/>
      <c r="C73" s="7"/>
      <c r="D73" s="153"/>
      <c r="E73" s="153"/>
      <c r="F73" s="153"/>
      <c r="G73" s="153"/>
      <c r="H73" s="153"/>
      <c r="I73" s="153"/>
      <c r="J73" s="153"/>
      <c r="K73" s="153"/>
      <c r="L73" s="7"/>
    </row>
    <row r="74" spans="1:12">
      <c r="A74" s="7"/>
      <c r="B74" s="7"/>
      <c r="C74" s="7"/>
      <c r="D74" s="153"/>
      <c r="E74" s="153"/>
      <c r="F74" s="153"/>
      <c r="G74" s="153"/>
      <c r="H74" s="153"/>
      <c r="I74" s="153"/>
      <c r="J74" s="153"/>
      <c r="K74" s="153"/>
      <c r="L74" s="7"/>
    </row>
    <row r="75" spans="1:12">
      <c r="A75" s="7"/>
      <c r="B75" s="7"/>
      <c r="C75" s="7"/>
      <c r="D75" s="153"/>
      <c r="E75" s="153"/>
      <c r="F75" s="153"/>
      <c r="G75" s="153"/>
      <c r="H75" s="153"/>
      <c r="I75" s="153"/>
      <c r="J75" s="153"/>
      <c r="K75" s="153"/>
      <c r="L75" s="7"/>
    </row>
    <row r="76" spans="1:12">
      <c r="A76" s="7"/>
      <c r="B76" s="7"/>
      <c r="C76" s="7"/>
      <c r="D76" s="153"/>
      <c r="E76" s="153"/>
      <c r="F76" s="153"/>
      <c r="G76" s="153"/>
      <c r="H76" s="153"/>
      <c r="I76" s="153"/>
      <c r="J76" s="153"/>
      <c r="K76" s="153"/>
      <c r="L76" s="7"/>
    </row>
    <row r="77" spans="1:12">
      <c r="A77" s="7"/>
      <c r="B77" s="7"/>
      <c r="C77" s="7"/>
      <c r="D77" s="153"/>
      <c r="E77" s="153"/>
      <c r="F77" s="153"/>
      <c r="G77" s="153"/>
      <c r="H77" s="153"/>
      <c r="I77" s="153"/>
      <c r="J77" s="153"/>
      <c r="K77" s="153"/>
      <c r="L77" s="7"/>
    </row>
    <row r="78" spans="1:12">
      <c r="A78" s="7"/>
      <c r="B78" s="7"/>
      <c r="C78" s="7"/>
      <c r="D78" s="153"/>
      <c r="E78" s="153"/>
      <c r="F78" s="153"/>
      <c r="G78" s="153"/>
      <c r="H78" s="153"/>
      <c r="I78" s="153"/>
      <c r="J78" s="153"/>
      <c r="K78" s="153"/>
      <c r="L78" s="7"/>
    </row>
    <row r="79" spans="1:12">
      <c r="A79" s="7"/>
      <c r="B79" s="7"/>
      <c r="C79" s="7"/>
      <c r="D79" s="153"/>
      <c r="E79" s="153"/>
      <c r="F79" s="153"/>
      <c r="G79" s="153"/>
      <c r="H79" s="153"/>
      <c r="I79" s="153"/>
      <c r="J79" s="153"/>
      <c r="K79" s="153"/>
      <c r="L79" s="7"/>
    </row>
    <row r="80" spans="1:12">
      <c r="A80" s="7"/>
      <c r="B80" s="7"/>
      <c r="C80" s="7"/>
      <c r="D80" s="153"/>
      <c r="E80" s="153"/>
      <c r="F80" s="153"/>
      <c r="G80" s="153"/>
      <c r="H80" s="153"/>
      <c r="I80" s="153"/>
      <c r="J80" s="153"/>
      <c r="K80" s="153"/>
      <c r="L80" s="7"/>
    </row>
    <row r="81" spans="1:12">
      <c r="A81" s="7"/>
      <c r="B81" s="7"/>
      <c r="C81" s="7"/>
      <c r="D81" s="153"/>
      <c r="E81" s="153"/>
      <c r="F81" s="153"/>
      <c r="G81" s="153"/>
      <c r="H81" s="153"/>
      <c r="I81" s="153"/>
      <c r="J81" s="153"/>
      <c r="K81" s="153"/>
      <c r="L81" s="7"/>
    </row>
    <row r="82" spans="1:12">
      <c r="A82" s="7"/>
      <c r="B82" s="7"/>
      <c r="C82" s="7"/>
      <c r="D82" s="153"/>
      <c r="E82" s="153"/>
      <c r="F82" s="153"/>
      <c r="G82" s="153"/>
      <c r="H82" s="153"/>
      <c r="I82" s="153"/>
      <c r="J82" s="153"/>
      <c r="K82" s="153"/>
      <c r="L82" s="7"/>
    </row>
    <row r="83" spans="1:12">
      <c r="A83" s="7"/>
      <c r="B83" s="7"/>
      <c r="C83" s="7"/>
      <c r="D83" s="153"/>
      <c r="E83" s="153"/>
      <c r="F83" s="153"/>
      <c r="G83" s="153"/>
      <c r="H83" s="153"/>
      <c r="I83" s="153"/>
      <c r="J83" s="153"/>
      <c r="K83" s="153"/>
      <c r="L83" s="7"/>
    </row>
    <row r="84" spans="1:12">
      <c r="A84" s="7"/>
      <c r="B84" s="7"/>
      <c r="C84" s="7"/>
      <c r="D84" s="153"/>
      <c r="E84" s="153"/>
      <c r="F84" s="153"/>
      <c r="G84" s="153"/>
      <c r="H84" s="153"/>
      <c r="I84" s="153"/>
      <c r="J84" s="153"/>
      <c r="K84" s="153"/>
      <c r="L84" s="7"/>
    </row>
    <row r="85" spans="1:12">
      <c r="A85" s="7"/>
      <c r="B85" s="7"/>
      <c r="C85" s="7"/>
      <c r="D85" s="153"/>
      <c r="E85" s="153"/>
      <c r="F85" s="153"/>
      <c r="G85" s="153"/>
      <c r="H85" s="153"/>
      <c r="I85" s="153"/>
      <c r="J85" s="153"/>
      <c r="K85" s="153"/>
      <c r="L85" s="7"/>
    </row>
    <row r="86" spans="1:12">
      <c r="A86" s="7"/>
      <c r="B86" s="7"/>
      <c r="C86" s="7"/>
      <c r="D86" s="153"/>
      <c r="E86" s="153"/>
      <c r="F86" s="153"/>
      <c r="G86" s="153"/>
      <c r="H86" s="153"/>
      <c r="I86" s="153"/>
      <c r="J86" s="153"/>
      <c r="K86" s="153"/>
      <c r="L86" s="7"/>
    </row>
    <row r="87" spans="1:12">
      <c r="A87" s="7"/>
      <c r="B87" s="7"/>
      <c r="C87" s="7"/>
      <c r="D87" s="153"/>
      <c r="E87" s="153"/>
      <c r="F87" s="153"/>
      <c r="G87" s="153"/>
      <c r="H87" s="153"/>
      <c r="I87" s="153"/>
      <c r="J87" s="153"/>
      <c r="K87" s="153"/>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7"/>
      <c r="D96" s="7"/>
      <c r="E96" s="7"/>
      <c r="F96" s="7"/>
      <c r="G96" s="7"/>
      <c r="H96" s="7"/>
      <c r="I96" s="7"/>
      <c r="J96" s="7"/>
      <c r="K96" s="7"/>
      <c r="L96" s="7"/>
    </row>
    <row r="97" spans="1:12">
      <c r="A97" s="7"/>
      <c r="B97" s="7"/>
      <c r="C97" s="153"/>
      <c r="D97" s="153"/>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row r="126" spans="1:12">
      <c r="A126" s="7"/>
      <c r="B126" s="7"/>
      <c r="C126" s="7"/>
      <c r="D126" s="7"/>
      <c r="E126" s="7"/>
      <c r="F126" s="7"/>
      <c r="G126" s="7"/>
      <c r="H126" s="7"/>
      <c r="I126" s="7"/>
      <c r="J126" s="7"/>
      <c r="K126" s="7"/>
      <c r="L126" s="7"/>
    </row>
    <row r="127" spans="1:12">
      <c r="A127" s="7"/>
      <c r="B127" s="7"/>
      <c r="C127" s="7"/>
      <c r="D127" s="7"/>
      <c r="E127" s="7"/>
      <c r="F127" s="7"/>
      <c r="G127" s="7"/>
      <c r="H127" s="7"/>
      <c r="I127" s="7"/>
      <c r="J127" s="7"/>
      <c r="K127" s="7"/>
      <c r="L127" s="7"/>
    </row>
    <row r="128" spans="1:12">
      <c r="A128" s="7"/>
      <c r="B128" s="7"/>
      <c r="C128" s="7"/>
      <c r="D128" s="7"/>
      <c r="E128" s="7"/>
      <c r="F128" s="7"/>
      <c r="G128" s="7"/>
      <c r="H128" s="7"/>
      <c r="I128" s="7"/>
      <c r="J128" s="7"/>
      <c r="K128" s="7"/>
      <c r="L128" s="7"/>
    </row>
    <row r="129" spans="1:12">
      <c r="A129" s="7"/>
      <c r="B129" s="7"/>
      <c r="C129" s="7"/>
      <c r="D129" s="7"/>
      <c r="E129" s="7"/>
      <c r="F129" s="7"/>
      <c r="G129" s="7"/>
      <c r="H129" s="7"/>
      <c r="I129" s="7"/>
      <c r="J129" s="7"/>
      <c r="K129" s="7"/>
      <c r="L129" s="7"/>
    </row>
    <row r="130" spans="1:12">
      <c r="A130" s="7"/>
      <c r="B130" s="7"/>
      <c r="C130" s="7"/>
      <c r="D130" s="7"/>
      <c r="E130" s="7"/>
      <c r="F130" s="7"/>
      <c r="G130" s="7"/>
      <c r="H130" s="7"/>
      <c r="I130" s="7"/>
      <c r="J130" s="7"/>
      <c r="K130" s="7"/>
      <c r="L130" s="7"/>
    </row>
    <row r="131" spans="1:12">
      <c r="A131" s="7"/>
      <c r="B131" s="7"/>
      <c r="C131" s="7"/>
      <c r="D131" s="7"/>
      <c r="E131" s="7"/>
      <c r="F131" s="7"/>
      <c r="G131" s="7"/>
      <c r="H131" s="7"/>
      <c r="I131" s="7"/>
      <c r="J131" s="7"/>
      <c r="K131" s="7"/>
      <c r="L131" s="7"/>
    </row>
    <row r="132" spans="1:12">
      <c r="A132" s="7"/>
      <c r="B132" s="7"/>
      <c r="C132" s="7"/>
      <c r="D132" s="7"/>
      <c r="E132" s="7"/>
      <c r="F132" s="7"/>
      <c r="G132" s="7"/>
      <c r="H132" s="7"/>
      <c r="I132" s="7"/>
      <c r="J132" s="7"/>
      <c r="K132" s="7"/>
      <c r="L132" s="7"/>
    </row>
    <row r="133" spans="1:12">
      <c r="A133" s="7"/>
      <c r="B133" s="7"/>
      <c r="C133" s="7"/>
      <c r="D133" s="7"/>
      <c r="E133" s="7"/>
      <c r="F133" s="7"/>
      <c r="G133" s="7"/>
      <c r="H133" s="7"/>
      <c r="I133" s="7"/>
      <c r="J133" s="7"/>
      <c r="K133" s="7"/>
      <c r="L133" s="7"/>
    </row>
    <row r="134" spans="1:12">
      <c r="A134" s="7"/>
      <c r="B134" s="7"/>
      <c r="C134" s="7"/>
      <c r="D134" s="7"/>
      <c r="E134" s="7"/>
      <c r="F134" s="7"/>
      <c r="G134" s="7"/>
      <c r="H134" s="7"/>
      <c r="I134" s="7"/>
      <c r="J134" s="7"/>
      <c r="K134" s="7"/>
      <c r="L134" s="7"/>
    </row>
    <row r="135" spans="1:12">
      <c r="A135" s="7"/>
      <c r="B135" s="7"/>
      <c r="C135" s="7"/>
      <c r="D135" s="7"/>
      <c r="E135" s="7"/>
      <c r="F135" s="7"/>
      <c r="G135" s="7"/>
      <c r="H135" s="7"/>
      <c r="I135" s="7"/>
      <c r="J135" s="7"/>
      <c r="K135" s="7"/>
      <c r="L135" s="7"/>
    </row>
    <row r="136" spans="1:12">
      <c r="A136" s="7"/>
      <c r="B136" s="7"/>
      <c r="C136" s="7"/>
      <c r="D136" s="7"/>
      <c r="E136" s="7"/>
      <c r="F136" s="7"/>
      <c r="G136" s="7"/>
      <c r="H136" s="7"/>
      <c r="I136" s="7"/>
      <c r="J136" s="7"/>
      <c r="K136" s="7"/>
      <c r="L136" s="7"/>
    </row>
    <row r="137" spans="1:12">
      <c r="A137" s="7"/>
      <c r="B137" s="7"/>
      <c r="C137" s="7"/>
      <c r="D137" s="7"/>
      <c r="E137" s="7"/>
      <c r="F137" s="7"/>
      <c r="G137" s="7"/>
      <c r="H137" s="7"/>
      <c r="I137" s="7"/>
      <c r="J137" s="7"/>
      <c r="K137" s="7"/>
      <c r="L137" s="7"/>
    </row>
    <row r="138" spans="1:12">
      <c r="A138" s="7"/>
      <c r="B138" s="7"/>
      <c r="C138" s="7"/>
      <c r="D138" s="7"/>
      <c r="E138" s="7"/>
      <c r="F138" s="7"/>
      <c r="G138" s="7"/>
      <c r="H138" s="7"/>
      <c r="I138" s="7"/>
      <c r="J138" s="7"/>
      <c r="K138" s="7"/>
      <c r="L138" s="7"/>
    </row>
    <row r="139" spans="1:12">
      <c r="A139" s="7"/>
      <c r="B139" s="7"/>
      <c r="C139" s="7"/>
      <c r="D139" s="7"/>
      <c r="E139" s="7"/>
      <c r="F139" s="7"/>
      <c r="G139" s="7"/>
      <c r="H139" s="7"/>
      <c r="I139" s="7"/>
      <c r="J139" s="7"/>
      <c r="K139" s="7"/>
      <c r="L139" s="7"/>
    </row>
    <row r="140" spans="1:12">
      <c r="A140" s="7"/>
      <c r="B140" s="7"/>
      <c r="C140" s="7"/>
      <c r="D140" s="7"/>
      <c r="E140" s="7"/>
      <c r="F140" s="7"/>
      <c r="G140" s="7"/>
      <c r="H140" s="7"/>
      <c r="I140" s="7"/>
      <c r="J140" s="7"/>
      <c r="K140" s="7"/>
      <c r="L140" s="7"/>
    </row>
    <row r="141" spans="1:12">
      <c r="A141" s="7"/>
      <c r="B141" s="7"/>
      <c r="C141" s="7"/>
      <c r="D141" s="7"/>
      <c r="E141" s="7"/>
      <c r="F141" s="7"/>
      <c r="G141" s="7"/>
      <c r="H141" s="7"/>
      <c r="I141" s="7"/>
      <c r="J141" s="7"/>
      <c r="K141" s="7"/>
      <c r="L141" s="7"/>
    </row>
    <row r="142" spans="1:12">
      <c r="A142" s="7"/>
      <c r="B142" s="7"/>
      <c r="C142" s="7"/>
      <c r="D142" s="7"/>
      <c r="E142" s="7"/>
      <c r="F142" s="7"/>
      <c r="G142" s="7"/>
      <c r="H142" s="7"/>
      <c r="I142" s="7"/>
      <c r="J142" s="7"/>
      <c r="K142" s="7"/>
      <c r="L142" s="7"/>
    </row>
    <row r="143" spans="1:12">
      <c r="A143" s="7"/>
      <c r="B143" s="7"/>
      <c r="C143" s="7"/>
      <c r="D143" s="7"/>
      <c r="E143" s="7"/>
      <c r="F143" s="7"/>
      <c r="G143" s="7"/>
      <c r="H143" s="7"/>
      <c r="I143" s="7"/>
      <c r="J143" s="7"/>
      <c r="K143" s="7"/>
      <c r="L143" s="7"/>
    </row>
  </sheetData>
  <mergeCells count="1">
    <mergeCell ref="A2:K2"/>
  </mergeCells>
  <phoneticPr fontId="4" type="noConversion"/>
  <conditionalFormatting sqref="D66:H66">
    <cfRule type="cellIs" dxfId="11" priority="5" operator="notEqual">
      <formula>0</formula>
    </cfRule>
  </conditionalFormatting>
  <conditionalFormatting sqref="J66">
    <cfRule type="cellIs" dxfId="10" priority="3" operator="notEqual">
      <formula>0</formula>
    </cfRule>
  </conditionalFormatting>
  <conditionalFormatting sqref="K66">
    <cfRule type="cellIs" dxfId="9" priority="2" operator="notEqual">
      <formula>0</formula>
    </cfRule>
  </conditionalFormatting>
  <conditionalFormatting sqref="I66">
    <cfRule type="cellIs" dxfId="8" priority="1" operator="notEqual">
      <formula>0</formula>
    </cfRule>
  </conditionalFormatting>
  <printOptions horizontalCentered="1" verticalCentered="1"/>
  <pageMargins left="0" right="0" top="0" bottom="0" header="0" footer="0"/>
  <pageSetup paperSize="9" scale="81" orientation="landscape" horizontalDpi="300" verticalDpi="300" r:id="rId1"/>
  <headerFooter alignWithMargins="0"/>
  <ignoredErrors>
    <ignoredError sqref="I53:K58 J47:K47 J48:K48 J49:K49 J50:K50 J51:K51 J52:K52 J61:K61 J59:K59 J60:K60 J63:K63 J62:K6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8"/>
  <sheetViews>
    <sheetView showGridLines="0" zoomScale="70" zoomScaleNormal="70" workbookViewId="0"/>
  </sheetViews>
  <sheetFormatPr defaultRowHeight="12.75" outlineLevelRow="1" outlineLevelCol="1"/>
  <cols>
    <col min="1" max="1" width="1.5703125" style="9" customWidth="1"/>
    <col min="2" max="2" width="1.42578125" style="9" customWidth="1"/>
    <col min="3" max="3" width="49.7109375" style="9" customWidth="1"/>
    <col min="4" max="8" width="13.140625" style="9" customWidth="1"/>
    <col min="9" max="11" width="13.140625" style="380" hidden="1" customWidth="1" outlineLevel="1"/>
    <col min="12" max="12" width="9.140625" style="9" collapsed="1"/>
    <col min="13" max="16384" width="9.140625" style="9"/>
  </cols>
  <sheetData>
    <row r="1" spans="1:13" ht="15" customHeight="1">
      <c r="A1" s="7"/>
      <c r="B1" s="7"/>
      <c r="C1" s="8">
        <v>0</v>
      </c>
      <c r="D1" s="8"/>
      <c r="E1" s="7"/>
      <c r="F1" s="7"/>
      <c r="G1" s="7"/>
      <c r="H1" s="7"/>
      <c r="I1" s="44"/>
      <c r="J1" s="44"/>
      <c r="K1" s="44"/>
      <c r="L1" s="7"/>
    </row>
    <row r="2" spans="1:13" ht="30.75" customHeight="1">
      <c r="A2" s="549" t="s">
        <v>232</v>
      </c>
      <c r="B2" s="549"/>
      <c r="C2" s="549"/>
      <c r="D2" s="549"/>
      <c r="E2" s="549"/>
      <c r="F2" s="549"/>
      <c r="G2" s="549"/>
      <c r="H2" s="549"/>
      <c r="I2" s="549"/>
      <c r="J2" s="549"/>
      <c r="K2" s="549"/>
      <c r="L2" s="7"/>
    </row>
    <row r="3" spans="1:13" ht="11.25" customHeight="1">
      <c r="A3" s="7"/>
      <c r="B3" s="7"/>
      <c r="C3" s="7"/>
      <c r="D3" s="7"/>
      <c r="E3" s="7"/>
      <c r="F3" s="7"/>
      <c r="G3" s="7"/>
      <c r="H3" s="7"/>
      <c r="I3" s="44"/>
      <c r="J3" s="44"/>
      <c r="K3" s="44"/>
      <c r="L3" s="7"/>
    </row>
    <row r="4" spans="1:13" ht="15" customHeight="1">
      <c r="A4" s="7"/>
      <c r="B4" s="7"/>
      <c r="C4" s="222" t="s">
        <v>21</v>
      </c>
      <c r="D4" s="11"/>
      <c r="E4" s="7"/>
      <c r="F4" s="7"/>
      <c r="G4" s="7"/>
      <c r="H4" s="7"/>
      <c r="I4" s="44"/>
      <c r="J4" s="44"/>
      <c r="K4" s="44"/>
      <c r="L4" s="7"/>
    </row>
    <row r="5" spans="1:13" s="14" customFormat="1" ht="15" customHeight="1">
      <c r="A5" s="12"/>
      <c r="B5" s="12"/>
      <c r="C5" s="12"/>
      <c r="D5" s="133" t="s">
        <v>44</v>
      </c>
      <c r="E5" s="133" t="s">
        <v>56</v>
      </c>
      <c r="F5" s="133" t="s">
        <v>57</v>
      </c>
      <c r="G5" s="133" t="s">
        <v>58</v>
      </c>
      <c r="H5" s="266" t="s">
        <v>44</v>
      </c>
      <c r="I5" s="388" t="s">
        <v>56</v>
      </c>
      <c r="J5" s="388" t="s">
        <v>57</v>
      </c>
      <c r="K5" s="388" t="s">
        <v>58</v>
      </c>
      <c r="L5" s="12"/>
    </row>
    <row r="6" spans="1:13" s="14" customFormat="1" ht="15" customHeight="1">
      <c r="A6" s="12"/>
      <c r="B6" s="12"/>
      <c r="C6" s="15" t="s">
        <v>5</v>
      </c>
      <c r="D6" s="133">
        <v>2016</v>
      </c>
      <c r="E6" s="133">
        <v>2016</v>
      </c>
      <c r="F6" s="133">
        <v>2016</v>
      </c>
      <c r="G6" s="133">
        <v>2016</v>
      </c>
      <c r="H6" s="267">
        <v>2017</v>
      </c>
      <c r="I6" s="388">
        <v>2017</v>
      </c>
      <c r="J6" s="388">
        <v>2017</v>
      </c>
      <c r="K6" s="388">
        <v>2017</v>
      </c>
      <c r="L6" s="12"/>
    </row>
    <row r="7" spans="1:13" s="14" customFormat="1" ht="6" customHeight="1">
      <c r="A7" s="319"/>
      <c r="B7" s="319"/>
      <c r="C7" s="320"/>
      <c r="D7" s="324"/>
      <c r="E7" s="324"/>
      <c r="F7" s="324"/>
      <c r="G7" s="324"/>
      <c r="H7" s="325"/>
      <c r="I7" s="375"/>
      <c r="J7" s="375"/>
      <c r="K7" s="375"/>
      <c r="L7" s="12"/>
    </row>
    <row r="8" spans="1:13" s="14" customFormat="1" ht="18" customHeight="1">
      <c r="A8" s="12"/>
      <c r="B8" s="134"/>
      <c r="C8" s="20" t="s">
        <v>119</v>
      </c>
      <c r="D8" s="98">
        <v>50778.22</v>
      </c>
      <c r="E8" s="98">
        <v>50094.161999999997</v>
      </c>
      <c r="F8" s="98">
        <v>50088.756999999998</v>
      </c>
      <c r="G8" s="98">
        <v>31798.777999999998</v>
      </c>
      <c r="H8" s="250">
        <v>31084.464</v>
      </c>
      <c r="I8" s="23">
        <v>0</v>
      </c>
      <c r="J8" s="23">
        <v>0</v>
      </c>
      <c r="K8" s="23">
        <v>0</v>
      </c>
      <c r="L8" s="122"/>
      <c r="M8" s="135"/>
    </row>
    <row r="9" spans="1:13" s="14" customFormat="1" ht="18" customHeight="1">
      <c r="A9" s="12"/>
      <c r="B9" s="134"/>
      <c r="C9" s="33" t="s">
        <v>123</v>
      </c>
      <c r="D9" s="99">
        <v>30873.417000000001</v>
      </c>
      <c r="E9" s="99">
        <v>30643.300999999999</v>
      </c>
      <c r="F9" s="99">
        <v>30771.78</v>
      </c>
      <c r="G9" s="99">
        <v>20853.978999999999</v>
      </c>
      <c r="H9" s="234">
        <v>20703.582999999999</v>
      </c>
      <c r="I9" s="21">
        <v>0</v>
      </c>
      <c r="J9" s="21">
        <v>0</v>
      </c>
      <c r="K9" s="21">
        <v>0</v>
      </c>
      <c r="L9" s="122"/>
    </row>
    <row r="10" spans="1:13" s="14" customFormat="1" ht="18" customHeight="1">
      <c r="A10" s="12"/>
      <c r="B10" s="136"/>
      <c r="C10" s="137" t="s">
        <v>124</v>
      </c>
      <c r="D10" s="138">
        <v>0.60800510533846996</v>
      </c>
      <c r="E10" s="138">
        <v>0.61171401569707862</v>
      </c>
      <c r="F10" s="138">
        <v>0.61434505152523555</v>
      </c>
      <c r="G10" s="138">
        <v>0.65581070442392475</v>
      </c>
      <c r="H10" s="288">
        <v>0.66604278587528476</v>
      </c>
      <c r="I10" s="389" t="s">
        <v>24</v>
      </c>
      <c r="J10" s="389" t="s">
        <v>24</v>
      </c>
      <c r="K10" s="389" t="s">
        <v>24</v>
      </c>
      <c r="L10" s="139"/>
    </row>
    <row r="11" spans="1:13" s="14" customFormat="1" ht="18" customHeight="1">
      <c r="A11" s="12"/>
      <c r="B11" s="134"/>
      <c r="C11" s="20" t="s">
        <v>120</v>
      </c>
      <c r="D11" s="98">
        <v>19904.803</v>
      </c>
      <c r="E11" s="98">
        <v>19450.860999999997</v>
      </c>
      <c r="F11" s="98">
        <v>19316.976999999999</v>
      </c>
      <c r="G11" s="98">
        <v>10944.798999999999</v>
      </c>
      <c r="H11" s="250">
        <v>10380.881000000001</v>
      </c>
      <c r="I11" s="23">
        <v>0</v>
      </c>
      <c r="J11" s="23">
        <v>0</v>
      </c>
      <c r="K11" s="23">
        <v>0</v>
      </c>
      <c r="L11" s="12"/>
    </row>
    <row r="12" spans="1:13" s="14" customFormat="1" ht="6.75" customHeight="1">
      <c r="A12" s="12"/>
      <c r="B12" s="134"/>
      <c r="C12" s="33"/>
      <c r="D12" s="99"/>
      <c r="E12" s="99"/>
      <c r="F12" s="99"/>
      <c r="G12" s="99"/>
      <c r="H12" s="234"/>
      <c r="I12" s="21"/>
      <c r="J12" s="21"/>
      <c r="K12" s="21"/>
      <c r="L12" s="12"/>
    </row>
    <row r="13" spans="1:13" s="24" customFormat="1" ht="18" customHeight="1">
      <c r="A13" s="22"/>
      <c r="B13" s="134"/>
      <c r="C13" s="20" t="s">
        <v>182</v>
      </c>
      <c r="D13" s="98">
        <v>24154.371999999999</v>
      </c>
      <c r="E13" s="98">
        <v>23053.767</v>
      </c>
      <c r="F13" s="98">
        <v>22678.936000000002</v>
      </c>
      <c r="G13" s="98">
        <v>23164.505000000001</v>
      </c>
      <c r="H13" s="250">
        <v>22869.562000000002</v>
      </c>
      <c r="I13" s="23">
        <v>0</v>
      </c>
      <c r="J13" s="23">
        <v>0</v>
      </c>
      <c r="K13" s="23">
        <v>0</v>
      </c>
      <c r="L13" s="22"/>
    </row>
    <row r="14" spans="1:13" s="14" customFormat="1" ht="18" customHeight="1">
      <c r="A14" s="12"/>
      <c r="B14" s="42"/>
      <c r="C14" s="33" t="s">
        <v>123</v>
      </c>
      <c r="D14" s="99">
        <v>8121.06</v>
      </c>
      <c r="E14" s="99">
        <v>7942.0469999999996</v>
      </c>
      <c r="F14" s="99">
        <v>7708.4740000000002</v>
      </c>
      <c r="G14" s="99">
        <v>10020.654</v>
      </c>
      <c r="H14" s="234">
        <v>9993.0319999999992</v>
      </c>
      <c r="I14" s="21">
        <v>0</v>
      </c>
      <c r="J14" s="21">
        <v>0</v>
      </c>
      <c r="K14" s="21">
        <v>0</v>
      </c>
      <c r="L14" s="12"/>
    </row>
    <row r="15" spans="1:13" s="14" customFormat="1" ht="18" customHeight="1">
      <c r="A15" s="12"/>
      <c r="B15" s="136"/>
      <c r="C15" s="137" t="s">
        <v>124</v>
      </c>
      <c r="D15" s="138">
        <v>0.33621490966521511</v>
      </c>
      <c r="E15" s="138">
        <v>0.34450105269130199</v>
      </c>
      <c r="F15" s="138">
        <v>0.33989575172309672</v>
      </c>
      <c r="G15" s="138">
        <v>0.43258658020104468</v>
      </c>
      <c r="H15" s="288">
        <v>0.43695773447694358</v>
      </c>
      <c r="I15" s="389" t="s">
        <v>24</v>
      </c>
      <c r="J15" s="389" t="s">
        <v>24</v>
      </c>
      <c r="K15" s="389" t="s">
        <v>24</v>
      </c>
      <c r="L15" s="12"/>
    </row>
    <row r="16" spans="1:13" s="14" customFormat="1" ht="18" customHeight="1">
      <c r="A16" s="12"/>
      <c r="B16" s="134"/>
      <c r="C16" s="20" t="s">
        <v>183</v>
      </c>
      <c r="D16" s="98">
        <v>16033.311999999998</v>
      </c>
      <c r="E16" s="98">
        <v>15111.720000000001</v>
      </c>
      <c r="F16" s="98">
        <v>14970.462000000001</v>
      </c>
      <c r="G16" s="98">
        <v>13143.851000000001</v>
      </c>
      <c r="H16" s="250">
        <v>12876.530000000002</v>
      </c>
      <c r="I16" s="23">
        <v>0</v>
      </c>
      <c r="J16" s="23">
        <v>0</v>
      </c>
      <c r="K16" s="23">
        <v>0</v>
      </c>
      <c r="L16" s="12"/>
    </row>
    <row r="17" spans="1:12" s="14" customFormat="1" ht="6.75" hidden="1" customHeight="1" outlineLevel="1">
      <c r="A17" s="12"/>
      <c r="B17" s="134"/>
      <c r="C17" s="33"/>
      <c r="D17" s="99"/>
      <c r="E17" s="99"/>
      <c r="F17" s="99"/>
      <c r="G17" s="99"/>
      <c r="H17" s="234"/>
      <c r="I17" s="21"/>
      <c r="J17" s="21"/>
      <c r="K17" s="21"/>
      <c r="L17" s="12"/>
    </row>
    <row r="18" spans="1:12" s="24" customFormat="1" ht="18" hidden="1" customHeight="1" outlineLevel="1">
      <c r="A18" s="22"/>
      <c r="B18" s="134"/>
      <c r="C18" s="20" t="s">
        <v>184</v>
      </c>
      <c r="D18" s="98">
        <v>0</v>
      </c>
      <c r="E18" s="98">
        <v>0</v>
      </c>
      <c r="F18" s="98">
        <v>0</v>
      </c>
      <c r="G18" s="98"/>
      <c r="H18" s="250"/>
      <c r="I18" s="23"/>
      <c r="J18" s="23"/>
      <c r="K18" s="23"/>
      <c r="L18" s="22"/>
    </row>
    <row r="19" spans="1:12" s="24" customFormat="1" ht="18" hidden="1" customHeight="1" outlineLevel="1">
      <c r="A19" s="22"/>
      <c r="B19" s="134"/>
      <c r="C19" s="33" t="s">
        <v>123</v>
      </c>
      <c r="D19" s="99">
        <v>0</v>
      </c>
      <c r="E19" s="99">
        <v>0</v>
      </c>
      <c r="F19" s="99">
        <v>0</v>
      </c>
      <c r="G19" s="99"/>
      <c r="H19" s="234"/>
      <c r="I19" s="21"/>
      <c r="J19" s="21"/>
      <c r="K19" s="21"/>
      <c r="L19" s="140"/>
    </row>
    <row r="20" spans="1:12" s="14" customFormat="1" ht="18" hidden="1" customHeight="1" outlineLevel="1">
      <c r="A20" s="12"/>
      <c r="B20" s="141"/>
      <c r="C20" s="137" t="s">
        <v>124</v>
      </c>
      <c r="D20" s="138" t="s">
        <v>24</v>
      </c>
      <c r="E20" s="138" t="s">
        <v>24</v>
      </c>
      <c r="F20" s="138" t="s">
        <v>24</v>
      </c>
      <c r="G20" s="138"/>
      <c r="H20" s="288"/>
      <c r="I20" s="389"/>
      <c r="J20" s="389"/>
      <c r="K20" s="389"/>
      <c r="L20" s="142"/>
    </row>
    <row r="21" spans="1:12" s="14" customFormat="1" ht="18" hidden="1" customHeight="1" outlineLevel="1">
      <c r="A21" s="12"/>
      <c r="B21" s="134"/>
      <c r="C21" s="20" t="s">
        <v>185</v>
      </c>
      <c r="D21" s="98">
        <v>0</v>
      </c>
      <c r="E21" s="98">
        <v>0</v>
      </c>
      <c r="F21" s="98">
        <v>0</v>
      </c>
      <c r="G21" s="98"/>
      <c r="H21" s="250"/>
      <c r="I21" s="23"/>
      <c r="J21" s="23"/>
      <c r="K21" s="23"/>
      <c r="L21" s="142"/>
    </row>
    <row r="22" spans="1:12" s="14" customFormat="1" ht="6.75" hidden="1" customHeight="1" outlineLevel="1">
      <c r="A22" s="12"/>
      <c r="B22" s="134"/>
      <c r="C22" s="33"/>
      <c r="D22" s="99"/>
      <c r="E22" s="99"/>
      <c r="F22" s="99"/>
      <c r="G22" s="99"/>
      <c r="H22" s="234"/>
      <c r="I22" s="21"/>
      <c r="J22" s="21"/>
      <c r="K22" s="21"/>
      <c r="L22" s="12"/>
    </row>
    <row r="23" spans="1:12" s="14" customFormat="1" ht="18" hidden="1" customHeight="1" outlineLevel="1">
      <c r="A23" s="12"/>
      <c r="B23" s="134"/>
      <c r="C23" s="20" t="s">
        <v>186</v>
      </c>
      <c r="D23" s="98">
        <v>0</v>
      </c>
      <c r="E23" s="98">
        <v>0</v>
      </c>
      <c r="F23" s="98">
        <v>0</v>
      </c>
      <c r="G23" s="98"/>
      <c r="H23" s="250"/>
      <c r="I23" s="23"/>
      <c r="J23" s="23"/>
      <c r="K23" s="23"/>
      <c r="L23" s="142"/>
    </row>
    <row r="24" spans="1:12" s="14" customFormat="1" ht="18" hidden="1" customHeight="1" outlineLevel="1">
      <c r="A24" s="12"/>
      <c r="B24" s="134"/>
      <c r="C24" s="33" t="s">
        <v>123</v>
      </c>
      <c r="D24" s="99">
        <v>0</v>
      </c>
      <c r="E24" s="99">
        <v>0</v>
      </c>
      <c r="F24" s="99">
        <v>0</v>
      </c>
      <c r="G24" s="99"/>
      <c r="H24" s="234"/>
      <c r="I24" s="21"/>
      <c r="J24" s="21"/>
      <c r="K24" s="21"/>
      <c r="L24" s="142"/>
    </row>
    <row r="25" spans="1:12" s="24" customFormat="1" ht="18" hidden="1" customHeight="1" outlineLevel="1">
      <c r="A25" s="22"/>
      <c r="B25" s="141"/>
      <c r="C25" s="137" t="s">
        <v>124</v>
      </c>
      <c r="D25" s="138" t="s">
        <v>24</v>
      </c>
      <c r="E25" s="138" t="s">
        <v>24</v>
      </c>
      <c r="F25" s="138" t="s">
        <v>24</v>
      </c>
      <c r="G25" s="138"/>
      <c r="H25" s="288"/>
      <c r="I25" s="389"/>
      <c r="J25" s="389"/>
      <c r="K25" s="389"/>
      <c r="L25" s="140"/>
    </row>
    <row r="26" spans="1:12" s="14" customFormat="1" ht="18" hidden="1" customHeight="1" outlineLevel="1">
      <c r="A26" s="12"/>
      <c r="B26" s="134"/>
      <c r="C26" s="20" t="s">
        <v>187</v>
      </c>
      <c r="D26" s="98">
        <v>0</v>
      </c>
      <c r="E26" s="98">
        <v>0</v>
      </c>
      <c r="F26" s="98">
        <v>0</v>
      </c>
      <c r="G26" s="98"/>
      <c r="H26" s="250"/>
      <c r="I26" s="23"/>
      <c r="J26" s="23"/>
      <c r="K26" s="23"/>
      <c r="L26" s="12"/>
    </row>
    <row r="27" spans="1:12" s="14" customFormat="1" ht="3" customHeight="1" collapsed="1">
      <c r="A27" s="12"/>
      <c r="B27" s="134"/>
      <c r="C27" s="33"/>
      <c r="D27" s="99"/>
      <c r="E27" s="99"/>
      <c r="F27" s="99"/>
      <c r="G27" s="99"/>
      <c r="H27" s="234"/>
      <c r="I27" s="21"/>
      <c r="J27" s="21"/>
      <c r="K27" s="21"/>
      <c r="L27" s="12"/>
    </row>
    <row r="28" spans="1:12" s="24" customFormat="1" ht="18" customHeight="1">
      <c r="A28" s="22"/>
      <c r="B28" s="42"/>
      <c r="C28" s="20" t="s">
        <v>188</v>
      </c>
      <c r="D28" s="98">
        <v>2131.6039999999998</v>
      </c>
      <c r="E28" s="98">
        <v>2074.5340000000001</v>
      </c>
      <c r="F28" s="98">
        <v>2061.672</v>
      </c>
      <c r="G28" s="98">
        <v>1378.615</v>
      </c>
      <c r="H28" s="250">
        <v>1345.6990000000001</v>
      </c>
      <c r="I28" s="23">
        <v>0</v>
      </c>
      <c r="J28" s="23">
        <v>0</v>
      </c>
      <c r="K28" s="23">
        <v>0</v>
      </c>
      <c r="L28" s="22"/>
    </row>
    <row r="29" spans="1:12" s="14" customFormat="1" ht="18" customHeight="1">
      <c r="A29" s="12"/>
      <c r="B29" s="42"/>
      <c r="C29" s="33" t="s">
        <v>123</v>
      </c>
      <c r="D29" s="99">
        <v>584.23099999999999</v>
      </c>
      <c r="E29" s="99">
        <v>569.61099999999999</v>
      </c>
      <c r="F29" s="99">
        <v>581.93700000000001</v>
      </c>
      <c r="G29" s="99">
        <v>472.339</v>
      </c>
      <c r="H29" s="234">
        <v>447.10500000000002</v>
      </c>
      <c r="I29" s="21">
        <v>0</v>
      </c>
      <c r="J29" s="21">
        <v>0</v>
      </c>
      <c r="K29" s="21">
        <v>0</v>
      </c>
      <c r="L29" s="12"/>
    </row>
    <row r="30" spans="1:12" s="24" customFormat="1" ht="18" customHeight="1">
      <c r="A30" s="22"/>
      <c r="B30" s="134"/>
      <c r="C30" s="137" t="s">
        <v>124</v>
      </c>
      <c r="D30" s="138">
        <v>0.27408045772104012</v>
      </c>
      <c r="E30" s="138">
        <v>0.27457298843981343</v>
      </c>
      <c r="F30" s="138">
        <v>0.28226458912959967</v>
      </c>
      <c r="G30" s="138">
        <v>0.34261849755007745</v>
      </c>
      <c r="H30" s="288">
        <v>0.33224740450873486</v>
      </c>
      <c r="I30" s="389" t="s">
        <v>24</v>
      </c>
      <c r="J30" s="389" t="s">
        <v>24</v>
      </c>
      <c r="K30" s="389" t="s">
        <v>24</v>
      </c>
      <c r="L30" s="22"/>
    </row>
    <row r="31" spans="1:12" s="14" customFormat="1" ht="18" customHeight="1">
      <c r="A31" s="12"/>
      <c r="B31" s="42"/>
      <c r="C31" s="20" t="s">
        <v>189</v>
      </c>
      <c r="D31" s="98">
        <v>1547.3729999999998</v>
      </c>
      <c r="E31" s="98">
        <v>1504.9230000000002</v>
      </c>
      <c r="F31" s="98">
        <v>1479.7350000000001</v>
      </c>
      <c r="G31" s="98">
        <v>906.27600000000007</v>
      </c>
      <c r="H31" s="250">
        <v>898.59400000000005</v>
      </c>
      <c r="I31" s="23">
        <v>0</v>
      </c>
      <c r="J31" s="23">
        <v>0</v>
      </c>
      <c r="K31" s="23">
        <v>0</v>
      </c>
      <c r="L31" s="12"/>
    </row>
    <row r="32" spans="1:12" s="14" customFormat="1" ht="6.75" customHeight="1">
      <c r="A32" s="12"/>
      <c r="B32" s="134"/>
      <c r="C32" s="33"/>
      <c r="D32" s="99"/>
      <c r="E32" s="99"/>
      <c r="F32" s="99"/>
      <c r="G32" s="99"/>
      <c r="H32" s="234"/>
      <c r="I32" s="21"/>
      <c r="J32" s="21"/>
      <c r="K32" s="21"/>
      <c r="L32" s="12"/>
    </row>
    <row r="33" spans="1:12" s="24" customFormat="1" ht="18" customHeight="1">
      <c r="A33" s="22"/>
      <c r="B33" s="42"/>
      <c r="C33" s="225" t="s">
        <v>190</v>
      </c>
      <c r="D33" s="226">
        <v>77064.195999999996</v>
      </c>
      <c r="E33" s="226">
        <v>75222.463000000003</v>
      </c>
      <c r="F33" s="226">
        <v>74829.365000000005</v>
      </c>
      <c r="G33" s="226">
        <v>56341.898000000001</v>
      </c>
      <c r="H33" s="235">
        <v>55299.724999999999</v>
      </c>
      <c r="I33" s="386">
        <v>0</v>
      </c>
      <c r="J33" s="386">
        <v>0</v>
      </c>
      <c r="K33" s="387">
        <v>0</v>
      </c>
      <c r="L33" s="22"/>
    </row>
    <row r="34" spans="1:12" ht="18" customHeight="1">
      <c r="A34" s="7"/>
      <c r="B34" s="42"/>
      <c r="C34" s="274" t="s">
        <v>123</v>
      </c>
      <c r="D34" s="99">
        <v>39578.707999999999</v>
      </c>
      <c r="E34" s="99">
        <v>39154.959000000003</v>
      </c>
      <c r="F34" s="99">
        <v>39062.190999999999</v>
      </c>
      <c r="G34" s="99">
        <v>31346.972000000002</v>
      </c>
      <c r="H34" s="269">
        <v>31143.72</v>
      </c>
      <c r="I34" s="378">
        <v>0</v>
      </c>
      <c r="J34" s="378">
        <v>0</v>
      </c>
      <c r="K34" s="378">
        <v>0</v>
      </c>
      <c r="L34" s="7"/>
    </row>
    <row r="35" spans="1:12" ht="18" customHeight="1">
      <c r="A35" s="7"/>
      <c r="B35" s="42"/>
      <c r="C35" s="275" t="s">
        <v>124</v>
      </c>
      <c r="D35" s="138">
        <v>0.51358101497613762</v>
      </c>
      <c r="E35" s="138">
        <v>0.52052216104649485</v>
      </c>
      <c r="F35" s="138">
        <v>0.52201687131783081</v>
      </c>
      <c r="G35" s="138">
        <v>0.5563705361860547</v>
      </c>
      <c r="H35" s="270">
        <v>0.56318037747927319</v>
      </c>
      <c r="I35" s="390" t="s">
        <v>24</v>
      </c>
      <c r="J35" s="390" t="s">
        <v>24</v>
      </c>
      <c r="K35" s="390" t="s">
        <v>24</v>
      </c>
      <c r="L35" s="7"/>
    </row>
    <row r="36" spans="1:12" ht="18" customHeight="1">
      <c r="A36" s="7"/>
      <c r="B36" s="42"/>
      <c r="C36" s="225" t="s">
        <v>191</v>
      </c>
      <c r="D36" s="226">
        <v>37485.487999999998</v>
      </c>
      <c r="E36" s="226">
        <v>36067.504000000001</v>
      </c>
      <c r="F36" s="226">
        <v>35767.174000000006</v>
      </c>
      <c r="G36" s="226">
        <v>24994.925999999999</v>
      </c>
      <c r="H36" s="235">
        <v>24156.004999999997</v>
      </c>
      <c r="I36" s="386">
        <v>0</v>
      </c>
      <c r="J36" s="386">
        <v>0</v>
      </c>
      <c r="K36" s="387">
        <v>0</v>
      </c>
      <c r="L36" s="7"/>
    </row>
    <row r="37" spans="1:12" ht="8.25" customHeight="1">
      <c r="A37" s="7"/>
      <c r="B37" s="42"/>
      <c r="C37" s="20"/>
      <c r="D37" s="98"/>
      <c r="E37" s="98"/>
      <c r="F37" s="98"/>
      <c r="G37" s="98"/>
      <c r="H37" s="250"/>
      <c r="I37" s="23"/>
      <c r="J37" s="23"/>
      <c r="K37" s="23"/>
      <c r="L37" s="7"/>
    </row>
    <row r="38" spans="1:12" ht="17.25" customHeight="1">
      <c r="A38" s="7"/>
      <c r="B38" s="42"/>
      <c r="C38" s="20" t="s">
        <v>192</v>
      </c>
      <c r="D38" s="98">
        <v>420442.4</v>
      </c>
      <c r="E38" s="98">
        <v>428140.00199999998</v>
      </c>
      <c r="F38" s="98">
        <v>419120.99900000001</v>
      </c>
      <c r="G38" s="98">
        <v>421803.79700000002</v>
      </c>
      <c r="H38" s="250">
        <v>430718.74900000001</v>
      </c>
      <c r="I38" s="23">
        <v>0</v>
      </c>
      <c r="J38" s="23">
        <v>0</v>
      </c>
      <c r="K38" s="23">
        <v>0</v>
      </c>
      <c r="L38" s="7"/>
    </row>
    <row r="39" spans="1:12" ht="15" customHeight="1">
      <c r="A39" s="7"/>
      <c r="B39" s="42"/>
      <c r="C39" s="33" t="s">
        <v>123</v>
      </c>
      <c r="D39" s="99">
        <v>2171.9409999999998</v>
      </c>
      <c r="E39" s="99">
        <v>2138.5230000000001</v>
      </c>
      <c r="F39" s="99">
        <v>2039.067</v>
      </c>
      <c r="G39" s="99">
        <v>2191.165</v>
      </c>
      <c r="H39" s="234">
        <v>2108.5439999999999</v>
      </c>
      <c r="I39" s="21">
        <v>0</v>
      </c>
      <c r="J39" s="21">
        <v>0</v>
      </c>
      <c r="K39" s="21">
        <v>0</v>
      </c>
      <c r="L39" s="7"/>
    </row>
    <row r="40" spans="1:12" ht="15" customHeight="1">
      <c r="A40" s="7"/>
      <c r="B40" s="42"/>
      <c r="C40" s="137" t="s">
        <v>124</v>
      </c>
      <c r="D40" s="138">
        <v>5.1658467366754628E-3</v>
      </c>
      <c r="E40" s="138">
        <v>4.9949151913163212E-3</v>
      </c>
      <c r="F40" s="138">
        <v>4.8651034065701872E-3</v>
      </c>
      <c r="G40" s="138">
        <v>5.1947493493046957E-3</v>
      </c>
      <c r="H40" s="288">
        <v>4.8954079777010122E-3</v>
      </c>
      <c r="I40" s="389" t="s">
        <v>24</v>
      </c>
      <c r="J40" s="389" t="s">
        <v>24</v>
      </c>
      <c r="K40" s="389" t="s">
        <v>24</v>
      </c>
      <c r="L40" s="7"/>
    </row>
    <row r="41" spans="1:12" s="14" customFormat="1" ht="17.25" customHeight="1">
      <c r="A41" s="7"/>
      <c r="B41" s="42"/>
      <c r="C41" s="20" t="s">
        <v>193</v>
      </c>
      <c r="D41" s="98">
        <v>418270.45900000003</v>
      </c>
      <c r="E41" s="98">
        <v>426001.47899999999</v>
      </c>
      <c r="F41" s="98">
        <v>417081.93200000003</v>
      </c>
      <c r="G41" s="98">
        <v>419612.63200000004</v>
      </c>
      <c r="H41" s="250">
        <v>428610.20500000002</v>
      </c>
      <c r="I41" s="23">
        <v>0</v>
      </c>
      <c r="J41" s="23">
        <v>0</v>
      </c>
      <c r="K41" s="23">
        <v>0</v>
      </c>
      <c r="L41" s="12"/>
    </row>
    <row r="42" spans="1:12" ht="18" customHeight="1">
      <c r="A42" s="7"/>
      <c r="B42" s="143"/>
      <c r="C42" s="144"/>
      <c r="D42" s="102"/>
      <c r="E42" s="102"/>
      <c r="F42" s="102"/>
      <c r="G42" s="102"/>
      <c r="H42" s="289"/>
      <c r="I42" s="75"/>
      <c r="J42" s="75"/>
      <c r="K42" s="75"/>
      <c r="L42" s="7"/>
    </row>
    <row r="43" spans="1:12" ht="18" customHeight="1">
      <c r="A43" s="7"/>
      <c r="B43" s="287" t="s">
        <v>22</v>
      </c>
      <c r="C43" s="146"/>
      <c r="D43" s="58"/>
      <c r="E43" s="58"/>
      <c r="F43" s="58"/>
      <c r="G43" s="58"/>
      <c r="H43" s="289"/>
      <c r="I43" s="75"/>
      <c r="J43" s="75"/>
      <c r="K43" s="75"/>
      <c r="L43" s="7"/>
    </row>
    <row r="44" spans="1:12" ht="18" customHeight="1">
      <c r="A44" s="7"/>
      <c r="B44" s="134"/>
      <c r="C44" s="20"/>
      <c r="D44" s="13" t="s">
        <v>44</v>
      </c>
      <c r="E44" s="13" t="s">
        <v>56</v>
      </c>
      <c r="F44" s="13" t="s">
        <v>57</v>
      </c>
      <c r="G44" s="13" t="s">
        <v>58</v>
      </c>
      <c r="H44" s="232" t="s">
        <v>44</v>
      </c>
      <c r="I44" s="40" t="s">
        <v>56</v>
      </c>
      <c r="J44" s="40" t="s">
        <v>57</v>
      </c>
      <c r="K44" s="40" t="s">
        <v>58</v>
      </c>
      <c r="L44" s="7"/>
    </row>
    <row r="45" spans="1:12" ht="18" customHeight="1">
      <c r="A45" s="7"/>
      <c r="B45" s="42"/>
      <c r="C45" s="20"/>
      <c r="D45" s="13">
        <v>2016</v>
      </c>
      <c r="E45" s="13">
        <v>2016</v>
      </c>
      <c r="F45" s="13">
        <v>2016</v>
      </c>
      <c r="G45" s="13">
        <v>2016</v>
      </c>
      <c r="H45" s="232">
        <v>2017</v>
      </c>
      <c r="I45" s="40">
        <v>2017</v>
      </c>
      <c r="J45" s="40">
        <v>2017</v>
      </c>
      <c r="K45" s="40">
        <v>2017</v>
      </c>
      <c r="L45" s="7"/>
    </row>
    <row r="46" spans="1:12" s="14" customFormat="1" ht="6" customHeight="1">
      <c r="A46" s="319"/>
      <c r="B46" s="319"/>
      <c r="C46" s="320"/>
      <c r="D46" s="324"/>
      <c r="E46" s="324"/>
      <c r="F46" s="324"/>
      <c r="G46" s="324"/>
      <c r="H46" s="325"/>
      <c r="I46" s="375"/>
      <c r="J46" s="375"/>
      <c r="K46" s="375"/>
      <c r="L46" s="7"/>
    </row>
    <row r="47" spans="1:12" ht="15.95" customHeight="1">
      <c r="A47" s="7"/>
      <c r="B47" s="134"/>
      <c r="C47" s="20" t="s">
        <v>119</v>
      </c>
      <c r="D47" s="147">
        <v>0.10206542065625196</v>
      </c>
      <c r="E47" s="147">
        <v>9.9519065252511432E-2</v>
      </c>
      <c r="F47" s="147">
        <v>0.10140443382687739</v>
      </c>
      <c r="G47" s="147">
        <v>6.6504369552046264E-2</v>
      </c>
      <c r="H47" s="290">
        <v>6.3957371299429244E-2</v>
      </c>
      <c r="I47" s="148" t="e">
        <v>#DIV/0!</v>
      </c>
      <c r="J47" s="148" t="e">
        <v>#DIV/0!</v>
      </c>
      <c r="K47" s="148" t="e">
        <v>#DIV/0!</v>
      </c>
      <c r="L47" s="7"/>
    </row>
    <row r="48" spans="1:12" ht="15.95" customHeight="1">
      <c r="A48" s="7"/>
      <c r="B48" s="134"/>
      <c r="C48" s="20" t="s">
        <v>120</v>
      </c>
      <c r="D48" s="147">
        <v>4.3674258407427863E-2</v>
      </c>
      <c r="E48" s="147">
        <v>4.2095145347594121E-2</v>
      </c>
      <c r="F48" s="147">
        <v>4.2656542199290548E-2</v>
      </c>
      <c r="G48" s="147">
        <v>2.4616763262490463E-2</v>
      </c>
      <c r="H48" s="290">
        <v>2.2927684908288542E-2</v>
      </c>
      <c r="I48" s="148" t="e">
        <v>#DIV/0!</v>
      </c>
      <c r="J48" s="148" t="e">
        <v>#DIV/0!</v>
      </c>
      <c r="K48" s="148" t="e">
        <v>#DIV/0!</v>
      </c>
      <c r="L48" s="7"/>
    </row>
    <row r="49" spans="1:12" ht="6.75" customHeight="1">
      <c r="A49" s="7"/>
      <c r="B49" s="42"/>
      <c r="C49" s="20"/>
      <c r="D49" s="77"/>
      <c r="E49" s="77"/>
      <c r="F49" s="77"/>
      <c r="G49" s="77"/>
      <c r="H49" s="291"/>
      <c r="I49" s="376"/>
      <c r="J49" s="376"/>
      <c r="K49" s="376"/>
      <c r="L49" s="7"/>
    </row>
    <row r="50" spans="1:12" ht="15.95" customHeight="1">
      <c r="A50" s="7"/>
      <c r="B50" s="134"/>
      <c r="C50" s="20" t="s">
        <v>182</v>
      </c>
      <c r="D50" s="147">
        <v>4.8550857806114393E-2</v>
      </c>
      <c r="E50" s="147">
        <v>4.5799535330867391E-2</v>
      </c>
      <c r="F50" s="147">
        <v>4.5913390601327708E-2</v>
      </c>
      <c r="G50" s="147">
        <v>4.84465409648831E-2</v>
      </c>
      <c r="H50" s="290">
        <v>4.705492326614729E-2</v>
      </c>
      <c r="I50" s="148" t="e">
        <v>#DIV/0!</v>
      </c>
      <c r="J50" s="148" t="e">
        <v>#DIV/0!</v>
      </c>
      <c r="K50" s="148" t="e">
        <v>#DIV/0!</v>
      </c>
      <c r="L50" s="7"/>
    </row>
    <row r="51" spans="1:12" ht="15.95" customHeight="1">
      <c r="A51" s="7"/>
      <c r="B51" s="134"/>
      <c r="C51" s="20" t="s">
        <v>194</v>
      </c>
      <c r="D51" s="147">
        <v>3.5179600190713464E-2</v>
      </c>
      <c r="E51" s="147">
        <v>3.2704467419316048E-2</v>
      </c>
      <c r="F51" s="147">
        <v>3.3058389210996922E-2</v>
      </c>
      <c r="G51" s="147">
        <v>2.9562815034286934E-2</v>
      </c>
      <c r="H51" s="290">
        <v>2.843968855361358E-2</v>
      </c>
      <c r="I51" s="148" t="e">
        <v>#DIV/0!</v>
      </c>
      <c r="J51" s="148" t="e">
        <v>#DIV/0!</v>
      </c>
      <c r="K51" s="148" t="e">
        <v>#DIV/0!</v>
      </c>
      <c r="L51" s="7"/>
    </row>
    <row r="52" spans="1:12" ht="6.75" hidden="1" customHeight="1" outlineLevel="1">
      <c r="A52" s="7"/>
      <c r="B52" s="42"/>
      <c r="C52" s="20"/>
      <c r="D52" s="77"/>
      <c r="E52" s="77"/>
      <c r="F52" s="77"/>
      <c r="G52" s="77"/>
      <c r="H52" s="291"/>
      <c r="I52" s="376"/>
      <c r="J52" s="376"/>
      <c r="K52" s="376"/>
      <c r="L52" s="7"/>
    </row>
    <row r="53" spans="1:12" ht="15.95" hidden="1" customHeight="1" outlineLevel="1">
      <c r="A53" s="7"/>
      <c r="B53" s="134"/>
      <c r="C53" s="20" t="s">
        <v>184</v>
      </c>
      <c r="D53" s="147">
        <v>0</v>
      </c>
      <c r="E53" s="147">
        <v>0</v>
      </c>
      <c r="F53" s="147">
        <v>0</v>
      </c>
      <c r="G53" s="147">
        <v>0</v>
      </c>
      <c r="H53" s="290">
        <v>0</v>
      </c>
      <c r="I53" s="148" t="e">
        <v>#DIV/0!</v>
      </c>
      <c r="J53" s="148" t="e">
        <v>#DIV/0!</v>
      </c>
      <c r="K53" s="148" t="e">
        <v>#DIV/0!</v>
      </c>
      <c r="L53" s="7"/>
    </row>
    <row r="54" spans="1:12" ht="15.95" hidden="1" customHeight="1" outlineLevel="1">
      <c r="A54" s="7"/>
      <c r="B54" s="134"/>
      <c r="C54" s="20" t="s">
        <v>195</v>
      </c>
      <c r="D54" s="147">
        <v>0</v>
      </c>
      <c r="E54" s="147">
        <v>0</v>
      </c>
      <c r="F54" s="147">
        <v>0</v>
      </c>
      <c r="G54" s="147">
        <v>0</v>
      </c>
      <c r="H54" s="290">
        <v>0</v>
      </c>
      <c r="I54" s="148" t="e">
        <v>#DIV/0!</v>
      </c>
      <c r="J54" s="148" t="e">
        <v>#DIV/0!</v>
      </c>
      <c r="K54" s="148" t="e">
        <v>#DIV/0!</v>
      </c>
      <c r="L54" s="7"/>
    </row>
    <row r="55" spans="1:12" ht="6.75" hidden="1" customHeight="1" outlineLevel="1">
      <c r="A55" s="7"/>
      <c r="B55" s="42"/>
      <c r="C55" s="20"/>
      <c r="D55" s="77"/>
      <c r="E55" s="77"/>
      <c r="F55" s="77"/>
      <c r="G55" s="77"/>
      <c r="H55" s="291"/>
      <c r="I55" s="376"/>
      <c r="J55" s="376"/>
      <c r="K55" s="376"/>
      <c r="L55" s="7"/>
    </row>
    <row r="56" spans="1:12" ht="15.95" hidden="1" customHeight="1" outlineLevel="1">
      <c r="A56" s="7"/>
      <c r="B56" s="134"/>
      <c r="C56" s="20" t="s">
        <v>186</v>
      </c>
      <c r="D56" s="147">
        <v>0</v>
      </c>
      <c r="E56" s="147">
        <v>0</v>
      </c>
      <c r="F56" s="147">
        <v>0</v>
      </c>
      <c r="G56" s="147">
        <v>0</v>
      </c>
      <c r="H56" s="290">
        <v>0</v>
      </c>
      <c r="I56" s="148" t="e">
        <v>#DIV/0!</v>
      </c>
      <c r="J56" s="148" t="e">
        <v>#DIV/0!</v>
      </c>
      <c r="K56" s="148" t="e">
        <v>#DIV/0!</v>
      </c>
      <c r="L56" s="7"/>
    </row>
    <row r="57" spans="1:12" ht="15.95" hidden="1" customHeight="1" outlineLevel="1">
      <c r="A57" s="7"/>
      <c r="B57" s="134"/>
      <c r="C57" s="20" t="s">
        <v>196</v>
      </c>
      <c r="D57" s="147">
        <v>0</v>
      </c>
      <c r="E57" s="147">
        <v>0</v>
      </c>
      <c r="F57" s="147">
        <v>0</v>
      </c>
      <c r="G57" s="147">
        <v>0</v>
      </c>
      <c r="H57" s="290">
        <v>0</v>
      </c>
      <c r="I57" s="148" t="e">
        <v>#DIV/0!</v>
      </c>
      <c r="J57" s="148" t="e">
        <v>#DIV/0!</v>
      </c>
      <c r="K57" s="148" t="e">
        <v>#DIV/0!</v>
      </c>
      <c r="L57" s="7"/>
    </row>
    <row r="58" spans="1:12" ht="4.5" customHeight="1" collapsed="1">
      <c r="A58" s="7"/>
      <c r="B58" s="134"/>
      <c r="C58" s="20"/>
      <c r="D58" s="147"/>
      <c r="E58" s="147"/>
      <c r="F58" s="147"/>
      <c r="G58" s="147"/>
      <c r="H58" s="290"/>
      <c r="I58" s="148"/>
      <c r="J58" s="148"/>
      <c r="K58" s="148"/>
      <c r="L58" s="7"/>
    </row>
    <row r="59" spans="1:12" ht="15.95" customHeight="1">
      <c r="A59" s="7"/>
      <c r="B59" s="134"/>
      <c r="C59" s="20" t="s">
        <v>188</v>
      </c>
      <c r="D59" s="147">
        <v>4.284574349643396E-3</v>
      </c>
      <c r="E59" s="147">
        <v>4.1213521949833905E-3</v>
      </c>
      <c r="F59" s="147">
        <v>4.1738444796449222E-3</v>
      </c>
      <c r="G59" s="147">
        <v>2.883252980035719E-3</v>
      </c>
      <c r="H59" s="290">
        <v>2.7688227340922026E-3</v>
      </c>
      <c r="I59" s="148" t="e">
        <v>#DIV/0!</v>
      </c>
      <c r="J59" s="148" t="e">
        <v>#DIV/0!</v>
      </c>
      <c r="K59" s="148" t="e">
        <v>#DIV/0!</v>
      </c>
      <c r="L59" s="7"/>
    </row>
    <row r="60" spans="1:12" ht="15.95" customHeight="1">
      <c r="A60" s="7"/>
      <c r="B60" s="134"/>
      <c r="C60" s="20" t="s">
        <v>197</v>
      </c>
      <c r="D60" s="147">
        <v>3.3951789552841526E-3</v>
      </c>
      <c r="E60" s="147">
        <v>3.2569227872194144E-3</v>
      </c>
      <c r="F60" s="147">
        <v>3.2676116180739463E-3</v>
      </c>
      <c r="G60" s="147">
        <v>2.0383729059324719E-3</v>
      </c>
      <c r="H60" s="290">
        <v>1.9846754906908798E-3</v>
      </c>
      <c r="I60" s="148" t="e">
        <v>#DIV/0!</v>
      </c>
      <c r="J60" s="148" t="e">
        <v>#DIV/0!</v>
      </c>
      <c r="K60" s="148" t="e">
        <v>#DIV/0!</v>
      </c>
      <c r="L60" s="7"/>
    </row>
    <row r="61" spans="1:12" ht="6.75" customHeight="1">
      <c r="A61" s="160"/>
      <c r="B61" s="42"/>
      <c r="C61" s="20"/>
      <c r="D61" s="77"/>
      <c r="E61" s="77"/>
      <c r="F61" s="77"/>
      <c r="G61" s="77"/>
      <c r="H61" s="291"/>
      <c r="I61" s="376"/>
      <c r="J61" s="376"/>
      <c r="K61" s="376"/>
      <c r="L61" s="7"/>
    </row>
    <row r="62" spans="1:12" ht="18" customHeight="1">
      <c r="A62" s="160"/>
      <c r="B62" s="42"/>
      <c r="C62" s="285" t="s">
        <v>121</v>
      </c>
      <c r="D62" s="277">
        <v>0.15490085281200974</v>
      </c>
      <c r="E62" s="277">
        <v>0.14943995277836222</v>
      </c>
      <c r="F62" s="277">
        <v>0.15149166890785004</v>
      </c>
      <c r="G62" s="277">
        <v>0.11783416349696509</v>
      </c>
      <c r="H62" s="292">
        <v>0.11378111729966874</v>
      </c>
      <c r="I62" s="392" t="e">
        <v>#DIV/0!</v>
      </c>
      <c r="J62" s="392" t="e">
        <v>#DIV/0!</v>
      </c>
      <c r="K62" s="394" t="e">
        <v>#DIV/0!</v>
      </c>
      <c r="L62" s="7"/>
    </row>
    <row r="63" spans="1:12" ht="18" customHeight="1">
      <c r="A63" s="160"/>
      <c r="B63" s="42"/>
      <c r="C63" s="286" t="s">
        <v>122</v>
      </c>
      <c r="D63" s="280">
        <v>8.2249037553425483E-2</v>
      </c>
      <c r="E63" s="280">
        <v>7.8056535554129586E-2</v>
      </c>
      <c r="F63" s="280">
        <v>7.8982543028361427E-2</v>
      </c>
      <c r="G63" s="280">
        <v>5.6217951202709872E-2</v>
      </c>
      <c r="H63" s="293">
        <v>5.335204895259299E-2</v>
      </c>
      <c r="I63" s="393" t="e">
        <v>#DIV/0!</v>
      </c>
      <c r="J63" s="393" t="e">
        <v>#DIV/0!</v>
      </c>
      <c r="K63" s="394" t="e">
        <v>#DIV/0!</v>
      </c>
      <c r="L63" s="7"/>
    </row>
    <row r="64" spans="1:12">
      <c r="A64" s="160"/>
      <c r="B64" s="149"/>
      <c r="C64" s="149"/>
      <c r="D64" s="149"/>
      <c r="E64" s="52"/>
      <c r="F64" s="52"/>
      <c r="G64" s="52"/>
      <c r="H64" s="52"/>
      <c r="I64" s="383"/>
      <c r="J64" s="148"/>
      <c r="K64" s="148"/>
      <c r="L64" s="7"/>
    </row>
    <row r="65" spans="1:12">
      <c r="A65" s="7"/>
      <c r="B65" s="7"/>
      <c r="C65" s="7"/>
      <c r="D65" s="7"/>
      <c r="E65" s="7"/>
      <c r="F65" s="7"/>
      <c r="G65" s="7"/>
      <c r="H65" s="7"/>
      <c r="I65" s="44"/>
      <c r="J65" s="44"/>
      <c r="K65" s="44"/>
      <c r="L65" s="7"/>
    </row>
    <row r="66" spans="1:12">
      <c r="A66" s="7"/>
      <c r="B66" s="7"/>
      <c r="C66" s="7"/>
      <c r="D66" s="7"/>
      <c r="E66" s="7"/>
      <c r="F66" s="7"/>
      <c r="G66" s="7"/>
      <c r="H66" s="7"/>
      <c r="I66" s="44"/>
      <c r="J66" s="44"/>
      <c r="K66" s="44"/>
      <c r="L66" s="7"/>
    </row>
    <row r="67" spans="1:12">
      <c r="A67" s="7"/>
      <c r="B67" s="7"/>
      <c r="C67" s="7"/>
      <c r="D67" s="7"/>
      <c r="E67" s="7"/>
      <c r="F67" s="7"/>
      <c r="G67" s="7"/>
      <c r="H67" s="7"/>
      <c r="I67" s="44"/>
      <c r="J67" s="44"/>
      <c r="K67" s="44"/>
      <c r="L67" s="7"/>
    </row>
    <row r="68" spans="1:12">
      <c r="A68" s="7"/>
      <c r="B68" s="7"/>
      <c r="C68" s="7"/>
      <c r="D68" s="7"/>
      <c r="E68" s="7"/>
      <c r="F68" s="7"/>
      <c r="G68" s="7"/>
      <c r="H68" s="7"/>
      <c r="I68" s="44"/>
      <c r="J68" s="44"/>
      <c r="K68" s="44"/>
      <c r="L68" s="7"/>
    </row>
    <row r="69" spans="1:12">
      <c r="A69" s="7"/>
      <c r="B69" s="7"/>
      <c r="C69" s="7"/>
      <c r="D69" s="7"/>
      <c r="E69" s="7"/>
      <c r="F69" s="7"/>
      <c r="G69" s="7"/>
      <c r="H69" s="7"/>
      <c r="I69" s="44"/>
      <c r="J69" s="44"/>
      <c r="K69" s="44"/>
      <c r="L69" s="7"/>
    </row>
    <row r="70" spans="1:12">
      <c r="A70" s="7"/>
      <c r="B70" s="7"/>
      <c r="C70" s="7"/>
      <c r="D70" s="7"/>
      <c r="E70" s="7"/>
      <c r="F70" s="7"/>
      <c r="G70" s="7"/>
      <c r="H70" s="7"/>
      <c r="I70" s="44"/>
      <c r="J70" s="44"/>
      <c r="K70" s="44"/>
      <c r="L70" s="7"/>
    </row>
    <row r="71" spans="1:12">
      <c r="A71" s="7"/>
      <c r="B71" s="7"/>
      <c r="C71" s="7"/>
      <c r="D71" s="7"/>
      <c r="E71" s="7"/>
      <c r="F71" s="7"/>
      <c r="G71" s="7"/>
      <c r="H71" s="7"/>
      <c r="I71" s="44"/>
      <c r="J71" s="44"/>
      <c r="K71" s="44"/>
      <c r="L71" s="7"/>
    </row>
    <row r="72" spans="1:12">
      <c r="A72" s="7"/>
      <c r="B72" s="7"/>
      <c r="C72" s="7"/>
      <c r="D72" s="7"/>
      <c r="E72" s="7"/>
      <c r="F72" s="7"/>
      <c r="G72" s="7"/>
      <c r="H72" s="7"/>
      <c r="I72" s="44"/>
      <c r="J72" s="44"/>
      <c r="K72" s="44"/>
      <c r="L72" s="7"/>
    </row>
    <row r="73" spans="1:12">
      <c r="A73" s="7"/>
      <c r="B73" s="7"/>
      <c r="C73" s="7"/>
      <c r="D73" s="7"/>
      <c r="E73" s="7"/>
      <c r="F73" s="7"/>
      <c r="G73" s="7"/>
      <c r="H73" s="7"/>
      <c r="I73" s="44"/>
      <c r="J73" s="44"/>
      <c r="K73" s="44"/>
      <c r="L73" s="7"/>
    </row>
    <row r="74" spans="1:12">
      <c r="A74" s="7"/>
      <c r="B74" s="7"/>
      <c r="C74" s="7"/>
      <c r="D74" s="7"/>
      <c r="E74" s="7"/>
      <c r="F74" s="7"/>
      <c r="G74" s="7"/>
      <c r="H74" s="7"/>
      <c r="I74" s="44"/>
      <c r="J74" s="44"/>
      <c r="K74" s="44"/>
      <c r="L74" s="7"/>
    </row>
    <row r="75" spans="1:12">
      <c r="A75" s="7"/>
      <c r="B75" s="7"/>
      <c r="C75" s="7"/>
      <c r="D75" s="7"/>
      <c r="E75" s="7"/>
      <c r="F75" s="7"/>
      <c r="G75" s="7"/>
      <c r="H75" s="7"/>
      <c r="I75" s="44"/>
      <c r="J75" s="44"/>
      <c r="K75" s="44"/>
      <c r="L75" s="7"/>
    </row>
    <row r="76" spans="1:12">
      <c r="A76" s="7"/>
      <c r="B76" s="7"/>
      <c r="C76" s="7"/>
      <c r="D76" s="7"/>
      <c r="E76" s="7"/>
      <c r="F76" s="7"/>
      <c r="G76" s="7"/>
      <c r="H76" s="7"/>
      <c r="I76" s="44"/>
      <c r="J76" s="44"/>
      <c r="K76" s="44"/>
      <c r="L76" s="7"/>
    </row>
    <row r="77" spans="1:12">
      <c r="A77" s="7"/>
      <c r="B77" s="7"/>
      <c r="C77" s="7"/>
      <c r="D77" s="7"/>
      <c r="E77" s="7"/>
      <c r="F77" s="7"/>
      <c r="G77" s="7"/>
      <c r="H77" s="7"/>
      <c r="I77" s="44"/>
      <c r="J77" s="44"/>
      <c r="K77" s="44"/>
      <c r="L77" s="7"/>
    </row>
    <row r="78" spans="1:12">
      <c r="A78" s="7"/>
      <c r="B78" s="7"/>
      <c r="C78" s="7"/>
      <c r="D78" s="7"/>
      <c r="E78" s="7"/>
      <c r="F78" s="7"/>
      <c r="G78" s="7"/>
      <c r="H78" s="7"/>
      <c r="I78" s="44"/>
      <c r="J78" s="44"/>
      <c r="K78" s="44"/>
      <c r="L78" s="7"/>
    </row>
    <row r="79" spans="1:12">
      <c r="A79" s="7"/>
      <c r="B79" s="7"/>
      <c r="C79" s="7"/>
      <c r="D79" s="7"/>
      <c r="E79" s="7"/>
      <c r="F79" s="7"/>
      <c r="G79" s="7"/>
      <c r="H79" s="7"/>
      <c r="I79" s="44"/>
      <c r="J79" s="44"/>
      <c r="K79" s="44"/>
      <c r="L79" s="7"/>
    </row>
    <row r="80" spans="1:12">
      <c r="A80" s="7"/>
      <c r="B80" s="7"/>
      <c r="C80" s="7"/>
      <c r="D80" s="7"/>
      <c r="E80" s="7"/>
      <c r="F80" s="7"/>
      <c r="G80" s="7"/>
      <c r="H80" s="7"/>
      <c r="I80" s="44"/>
      <c r="J80" s="44"/>
      <c r="K80" s="44"/>
      <c r="L80" s="7"/>
    </row>
    <row r="81" spans="1:12">
      <c r="A81" s="7"/>
      <c r="B81" s="7"/>
      <c r="C81" s="7"/>
      <c r="D81" s="7"/>
      <c r="E81" s="7"/>
      <c r="F81" s="7"/>
      <c r="G81" s="7"/>
      <c r="H81" s="7"/>
      <c r="I81" s="44"/>
      <c r="J81" s="44"/>
      <c r="K81" s="44"/>
      <c r="L81" s="7"/>
    </row>
    <row r="82" spans="1:12">
      <c r="A82" s="7"/>
      <c r="B82" s="7"/>
      <c r="C82" s="7"/>
      <c r="D82" s="7"/>
      <c r="E82" s="7"/>
      <c r="F82" s="7"/>
      <c r="G82" s="7"/>
      <c r="H82" s="7"/>
      <c r="I82" s="44"/>
      <c r="J82" s="44"/>
      <c r="K82" s="44"/>
      <c r="L82" s="7"/>
    </row>
    <row r="83" spans="1:12">
      <c r="A83" s="7"/>
      <c r="B83" s="7"/>
      <c r="C83" s="7"/>
      <c r="D83" s="7"/>
      <c r="E83" s="7"/>
      <c r="F83" s="7"/>
      <c r="G83" s="7"/>
      <c r="H83" s="7"/>
      <c r="I83" s="44"/>
      <c r="J83" s="44"/>
      <c r="K83" s="44"/>
      <c r="L83" s="7"/>
    </row>
    <row r="84" spans="1:12">
      <c r="A84" s="7"/>
      <c r="B84" s="7"/>
      <c r="C84" s="7"/>
      <c r="D84" s="7"/>
      <c r="E84" s="7"/>
      <c r="F84" s="7"/>
      <c r="G84" s="7"/>
      <c r="H84" s="7"/>
      <c r="I84" s="44"/>
      <c r="J84" s="44"/>
      <c r="K84" s="44"/>
      <c r="L84" s="7"/>
    </row>
    <row r="85" spans="1:12">
      <c r="A85" s="7"/>
      <c r="B85" s="7"/>
      <c r="C85" s="7"/>
      <c r="D85" s="7"/>
      <c r="E85" s="7"/>
      <c r="F85" s="7"/>
      <c r="G85" s="7"/>
      <c r="H85" s="7"/>
      <c r="I85" s="44"/>
      <c r="J85" s="44"/>
      <c r="K85" s="44"/>
      <c r="L85" s="7"/>
    </row>
    <row r="86" spans="1:12">
      <c r="A86" s="7"/>
      <c r="B86" s="7"/>
      <c r="C86" s="7"/>
      <c r="D86" s="7"/>
      <c r="E86" s="7"/>
      <c r="F86" s="7"/>
      <c r="G86" s="7"/>
      <c r="H86" s="7"/>
      <c r="I86" s="44"/>
      <c r="J86" s="44"/>
      <c r="K86" s="44"/>
      <c r="L86" s="7"/>
    </row>
    <row r="87" spans="1:12">
      <c r="A87" s="7"/>
      <c r="B87" s="7"/>
      <c r="C87" s="7"/>
      <c r="D87" s="7"/>
      <c r="E87" s="7"/>
      <c r="F87" s="7"/>
      <c r="G87" s="7"/>
      <c r="H87" s="7"/>
      <c r="I87" s="44"/>
      <c r="J87" s="44"/>
      <c r="K87" s="44"/>
      <c r="L87" s="7"/>
    </row>
    <row r="88" spans="1:12">
      <c r="A88" s="7"/>
      <c r="B88" s="7"/>
      <c r="C88" s="7"/>
      <c r="D88" s="7"/>
      <c r="E88" s="7"/>
      <c r="F88" s="7"/>
      <c r="G88" s="7"/>
      <c r="H88" s="7"/>
      <c r="I88" s="44"/>
      <c r="J88" s="44"/>
      <c r="K88" s="44"/>
      <c r="L88" s="7"/>
    </row>
    <row r="89" spans="1:12">
      <c r="A89" s="7"/>
      <c r="B89" s="7"/>
      <c r="C89" s="7"/>
      <c r="D89" s="7"/>
      <c r="E89" s="7"/>
      <c r="F89" s="7"/>
      <c r="G89" s="7"/>
      <c r="H89" s="7"/>
      <c r="I89" s="44"/>
      <c r="J89" s="44"/>
      <c r="K89" s="44"/>
      <c r="L89" s="7"/>
    </row>
    <row r="90" spans="1:12">
      <c r="A90" s="7"/>
      <c r="B90" s="7"/>
      <c r="C90" s="7"/>
      <c r="D90" s="7"/>
      <c r="E90" s="7"/>
      <c r="F90" s="7"/>
      <c r="G90" s="7"/>
      <c r="H90" s="7"/>
      <c r="I90" s="44"/>
      <c r="J90" s="44"/>
      <c r="K90" s="44"/>
      <c r="L90" s="7"/>
    </row>
    <row r="91" spans="1:12">
      <c r="A91" s="7"/>
      <c r="B91" s="7"/>
      <c r="C91" s="7"/>
      <c r="D91" s="7"/>
      <c r="E91" s="7"/>
      <c r="F91" s="7"/>
      <c r="G91" s="7"/>
      <c r="H91" s="7"/>
      <c r="I91" s="44"/>
      <c r="J91" s="44"/>
      <c r="K91" s="44"/>
      <c r="L91" s="7"/>
    </row>
    <row r="92" spans="1:12">
      <c r="A92" s="7"/>
      <c r="B92" s="7"/>
      <c r="C92" s="7"/>
      <c r="D92" s="7"/>
      <c r="E92" s="7"/>
      <c r="F92" s="7"/>
      <c r="G92" s="7"/>
      <c r="H92" s="7"/>
      <c r="I92" s="44"/>
      <c r="J92" s="44"/>
      <c r="K92" s="44"/>
      <c r="L92" s="7"/>
    </row>
    <row r="93" spans="1:12">
      <c r="A93" s="7"/>
      <c r="B93" s="7"/>
      <c r="C93" s="7"/>
      <c r="D93" s="7"/>
      <c r="E93" s="7"/>
      <c r="F93" s="7"/>
      <c r="G93" s="7"/>
      <c r="H93" s="7"/>
      <c r="I93" s="44"/>
      <c r="J93" s="44"/>
      <c r="K93" s="44"/>
      <c r="L93" s="7"/>
    </row>
    <row r="94" spans="1:12">
      <c r="A94" s="7"/>
      <c r="B94" s="7"/>
      <c r="C94" s="7"/>
      <c r="D94" s="7"/>
      <c r="E94" s="7"/>
      <c r="F94" s="7"/>
      <c r="G94" s="7"/>
      <c r="H94" s="7"/>
      <c r="I94" s="44"/>
      <c r="J94" s="44"/>
      <c r="K94" s="44"/>
      <c r="L94" s="7"/>
    </row>
    <row r="95" spans="1:12">
      <c r="A95" s="7"/>
      <c r="B95" s="7"/>
      <c r="C95" s="7"/>
      <c r="D95" s="7"/>
      <c r="E95" s="7"/>
      <c r="F95" s="7"/>
      <c r="G95" s="7"/>
      <c r="H95" s="7"/>
      <c r="I95" s="44"/>
      <c r="J95" s="44"/>
      <c r="K95" s="44"/>
      <c r="L95" s="7"/>
    </row>
    <row r="96" spans="1:12">
      <c r="A96" s="7"/>
      <c r="B96" s="7"/>
      <c r="C96" s="7"/>
      <c r="D96" s="7"/>
      <c r="E96" s="7"/>
      <c r="F96" s="7"/>
      <c r="G96" s="7"/>
      <c r="H96" s="7"/>
      <c r="I96" s="44"/>
      <c r="J96" s="44"/>
      <c r="K96" s="44"/>
      <c r="L96" s="7"/>
    </row>
    <row r="97" spans="1:12">
      <c r="A97" s="7"/>
      <c r="B97" s="7"/>
      <c r="C97" s="7"/>
      <c r="D97" s="7"/>
      <c r="E97" s="7"/>
      <c r="F97" s="7"/>
      <c r="G97" s="7"/>
      <c r="H97" s="7"/>
      <c r="I97" s="44"/>
      <c r="J97" s="44"/>
      <c r="K97" s="44"/>
      <c r="L97" s="7"/>
    </row>
    <row r="98" spans="1:12">
      <c r="A98" s="7"/>
      <c r="B98" s="7"/>
      <c r="C98" s="7"/>
      <c r="D98" s="7"/>
      <c r="E98" s="7"/>
      <c r="F98" s="7"/>
      <c r="G98" s="7"/>
      <c r="H98" s="7"/>
      <c r="I98" s="44"/>
      <c r="J98" s="44"/>
      <c r="K98" s="44"/>
      <c r="L98" s="7"/>
    </row>
  </sheetData>
  <mergeCells count="1">
    <mergeCell ref="A2:K2"/>
  </mergeCells>
  <printOptions horizontalCentered="1" verticalCentered="1"/>
  <pageMargins left="0" right="0" top="0" bottom="0" header="0" footer="0"/>
  <pageSetup paperSize="9" scale="81"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7"/>
  <sheetViews>
    <sheetView showGridLines="0" zoomScale="70" zoomScaleNormal="70" workbookViewId="0"/>
  </sheetViews>
  <sheetFormatPr defaultRowHeight="12.75" outlineLevelRow="1" outlineLevelCol="1"/>
  <cols>
    <col min="1" max="1" width="1.5703125" style="453" customWidth="1"/>
    <col min="2" max="2" width="1.42578125" style="453" customWidth="1"/>
    <col min="3" max="3" width="49.7109375" style="453" customWidth="1"/>
    <col min="4" max="8" width="13.140625" style="453" customWidth="1"/>
    <col min="9" max="11" width="13.140625" style="509" hidden="1" customWidth="1" outlineLevel="1"/>
    <col min="12" max="12" width="9.140625" style="453" collapsed="1"/>
    <col min="13" max="16384" width="9.140625" style="453"/>
  </cols>
  <sheetData>
    <row r="1" spans="1:15" ht="15" customHeight="1">
      <c r="A1" s="451"/>
      <c r="B1" s="451"/>
      <c r="C1" s="452"/>
      <c r="D1" s="452"/>
      <c r="E1" s="451"/>
      <c r="F1" s="451"/>
      <c r="G1" s="451"/>
      <c r="H1" s="451"/>
      <c r="I1" s="502"/>
      <c r="J1" s="502"/>
      <c r="K1" s="502"/>
      <c r="L1" s="451"/>
    </row>
    <row r="2" spans="1:15" ht="30.75" customHeight="1">
      <c r="A2" s="551" t="s">
        <v>234</v>
      </c>
      <c r="B2" s="551"/>
      <c r="C2" s="551"/>
      <c r="D2" s="551"/>
      <c r="E2" s="551"/>
      <c r="F2" s="551"/>
      <c r="G2" s="551"/>
      <c r="H2" s="551"/>
      <c r="I2" s="551"/>
      <c r="J2" s="551"/>
      <c r="K2" s="551"/>
      <c r="L2" s="451"/>
    </row>
    <row r="3" spans="1:15" ht="11.25" customHeight="1">
      <c r="A3" s="451"/>
      <c r="B3" s="451"/>
      <c r="C3" s="451"/>
      <c r="D3" s="451"/>
      <c r="E3" s="451"/>
      <c r="F3" s="451"/>
      <c r="G3" s="451"/>
      <c r="H3" s="451"/>
      <c r="I3" s="502"/>
      <c r="J3" s="502"/>
      <c r="K3" s="502"/>
      <c r="L3" s="451"/>
    </row>
    <row r="4" spans="1:15" ht="15" customHeight="1">
      <c r="A4" s="451"/>
      <c r="B4" s="451"/>
      <c r="C4" s="454" t="s">
        <v>21</v>
      </c>
      <c r="D4" s="455"/>
      <c r="E4" s="451"/>
      <c r="F4" s="451"/>
      <c r="G4" s="451"/>
      <c r="H4" s="451"/>
      <c r="I4" s="502"/>
      <c r="J4" s="513"/>
      <c r="K4" s="502"/>
      <c r="L4" s="451"/>
    </row>
    <row r="5" spans="1:15" s="458" customFormat="1" ht="15" customHeight="1">
      <c r="A5" s="456"/>
      <c r="B5" s="456"/>
      <c r="C5" s="456"/>
      <c r="D5" s="457" t="s">
        <v>44</v>
      </c>
      <c r="E5" s="457" t="s">
        <v>56</v>
      </c>
      <c r="F5" s="457" t="s">
        <v>57</v>
      </c>
      <c r="G5" s="457" t="s">
        <v>58</v>
      </c>
      <c r="H5" s="266" t="s">
        <v>44</v>
      </c>
      <c r="I5" s="503" t="s">
        <v>56</v>
      </c>
      <c r="J5" s="503" t="s">
        <v>57</v>
      </c>
      <c r="K5" s="504" t="s">
        <v>58</v>
      </c>
      <c r="L5" s="456"/>
    </row>
    <row r="6" spans="1:15" s="458" customFormat="1" ht="15" customHeight="1">
      <c r="A6" s="456"/>
      <c r="B6" s="456"/>
      <c r="C6" s="459" t="s">
        <v>5</v>
      </c>
      <c r="D6" s="457">
        <v>2016</v>
      </c>
      <c r="E6" s="457">
        <v>2016</v>
      </c>
      <c r="F6" s="457">
        <v>2016</v>
      </c>
      <c r="G6" s="457">
        <v>2016</v>
      </c>
      <c r="H6" s="267">
        <v>2017</v>
      </c>
      <c r="I6" s="503">
        <v>2017</v>
      </c>
      <c r="J6" s="503">
        <v>2017</v>
      </c>
      <c r="K6" s="504">
        <v>2017</v>
      </c>
      <c r="L6" s="456"/>
    </row>
    <row r="7" spans="1:15" s="458" customFormat="1" ht="6" customHeight="1">
      <c r="A7" s="460"/>
      <c r="B7" s="460"/>
      <c r="C7" s="461"/>
      <c r="D7" s="462"/>
      <c r="E7" s="462"/>
      <c r="F7" s="462"/>
      <c r="G7" s="462"/>
      <c r="H7" s="325"/>
      <c r="I7" s="505"/>
      <c r="J7" s="505"/>
      <c r="K7" s="506"/>
      <c r="L7" s="456"/>
    </row>
    <row r="8" spans="1:15" s="468" customFormat="1" ht="18" customHeight="1">
      <c r="A8" s="463"/>
      <c r="B8" s="464"/>
      <c r="C8" s="465" t="s">
        <v>119</v>
      </c>
      <c r="D8" s="466">
        <v>13044.169</v>
      </c>
      <c r="E8" s="466">
        <v>12705.235000000001</v>
      </c>
      <c r="F8" s="466">
        <v>13018.102999999999</v>
      </c>
      <c r="G8" s="466">
        <v>12734.468999999999</v>
      </c>
      <c r="H8" s="250">
        <v>12119.285</v>
      </c>
      <c r="I8" s="467">
        <v>0</v>
      </c>
      <c r="J8" s="467">
        <v>0</v>
      </c>
      <c r="K8" s="467">
        <v>0</v>
      </c>
      <c r="L8" s="163"/>
      <c r="M8" s="164"/>
      <c r="O8" s="534"/>
    </row>
    <row r="9" spans="1:15" s="468" customFormat="1" ht="18" customHeight="1">
      <c r="A9" s="463"/>
      <c r="B9" s="464"/>
      <c r="C9" s="469" t="s">
        <v>123</v>
      </c>
      <c r="D9" s="470">
        <v>8231.3150000000005</v>
      </c>
      <c r="E9" s="470">
        <v>8234.7549999999992</v>
      </c>
      <c r="F9" s="470">
        <v>8331.8389999999999</v>
      </c>
      <c r="G9" s="470">
        <v>8646.8320000000003</v>
      </c>
      <c r="H9" s="234">
        <v>8453.8449999999993</v>
      </c>
      <c r="I9" s="471">
        <v>0</v>
      </c>
      <c r="J9" s="471">
        <v>0</v>
      </c>
      <c r="K9" s="471">
        <v>0</v>
      </c>
      <c r="L9" s="163"/>
    </row>
    <row r="10" spans="1:15" s="468" customFormat="1" ht="18" customHeight="1">
      <c r="A10" s="463"/>
      <c r="B10" s="472"/>
      <c r="C10" s="473" t="s">
        <v>124</v>
      </c>
      <c r="D10" s="138">
        <v>0.63103406587265165</v>
      </c>
      <c r="E10" s="138">
        <v>0.6481387396612498</v>
      </c>
      <c r="F10" s="138">
        <v>0.64001944062049598</v>
      </c>
      <c r="G10" s="138">
        <v>0.67901001604385713</v>
      </c>
      <c r="H10" s="288">
        <v>0.69755311472582737</v>
      </c>
      <c r="I10" s="390" t="s">
        <v>24</v>
      </c>
      <c r="J10" s="390" t="s">
        <v>24</v>
      </c>
      <c r="K10" s="390" t="s">
        <v>24</v>
      </c>
      <c r="L10" s="474"/>
    </row>
    <row r="11" spans="1:15" s="468" customFormat="1" ht="18" customHeight="1">
      <c r="A11" s="463"/>
      <c r="B11" s="464"/>
      <c r="C11" s="465" t="s">
        <v>120</v>
      </c>
      <c r="D11" s="466">
        <v>4812.8539999999994</v>
      </c>
      <c r="E11" s="466">
        <v>4470.4800000000014</v>
      </c>
      <c r="F11" s="466">
        <v>4686.2639999999992</v>
      </c>
      <c r="G11" s="466">
        <v>4087.6369999999988</v>
      </c>
      <c r="H11" s="250">
        <v>3665.4400000000005</v>
      </c>
      <c r="I11" s="467">
        <v>0</v>
      </c>
      <c r="J11" s="467">
        <v>0</v>
      </c>
      <c r="K11" s="467">
        <v>0</v>
      </c>
      <c r="L11" s="475"/>
    </row>
    <row r="12" spans="1:15" s="468" customFormat="1" ht="6.75" customHeight="1">
      <c r="A12" s="463"/>
      <c r="B12" s="464"/>
      <c r="C12" s="469"/>
      <c r="D12" s="470"/>
      <c r="E12" s="470"/>
      <c r="F12" s="470"/>
      <c r="G12" s="470"/>
      <c r="H12" s="234"/>
      <c r="I12" s="471"/>
      <c r="J12" s="471"/>
      <c r="K12" s="471"/>
      <c r="L12" s="463"/>
    </row>
    <row r="13" spans="1:15" s="477" customFormat="1" ht="18" customHeight="1">
      <c r="A13" s="476"/>
      <c r="B13" s="464"/>
      <c r="C13" s="465" t="s">
        <v>182</v>
      </c>
      <c r="D13" s="466">
        <v>11283.849</v>
      </c>
      <c r="E13" s="466">
        <v>10639.718000000001</v>
      </c>
      <c r="F13" s="466">
        <v>10672.130999999999</v>
      </c>
      <c r="G13" s="466">
        <v>10955.807000000001</v>
      </c>
      <c r="H13" s="250">
        <v>11143.130999999999</v>
      </c>
      <c r="I13" s="467">
        <v>0</v>
      </c>
      <c r="J13" s="467">
        <v>0</v>
      </c>
      <c r="K13" s="467">
        <v>0</v>
      </c>
      <c r="L13" s="476"/>
    </row>
    <row r="14" spans="1:15" s="468" customFormat="1" ht="18" customHeight="1">
      <c r="A14" s="463"/>
      <c r="B14" s="478"/>
      <c r="C14" s="469" t="s">
        <v>123</v>
      </c>
      <c r="D14" s="470">
        <v>3971.5410000000002</v>
      </c>
      <c r="E14" s="470">
        <v>3817.4720000000002</v>
      </c>
      <c r="F14" s="470">
        <v>3711.3449999999998</v>
      </c>
      <c r="G14" s="470">
        <v>4560.7979999999998</v>
      </c>
      <c r="H14" s="234">
        <v>4633.5190000000002</v>
      </c>
      <c r="I14" s="471">
        <v>0</v>
      </c>
      <c r="J14" s="471">
        <v>0</v>
      </c>
      <c r="K14" s="471">
        <v>0</v>
      </c>
      <c r="L14" s="463"/>
    </row>
    <row r="15" spans="1:15" s="468" customFormat="1" ht="18" customHeight="1">
      <c r="A15" s="463"/>
      <c r="B15" s="472"/>
      <c r="C15" s="473" t="s">
        <v>124</v>
      </c>
      <c r="D15" s="138">
        <v>0.35196686875196576</v>
      </c>
      <c r="E15" s="138">
        <v>0.35879447180836938</v>
      </c>
      <c r="F15" s="138">
        <v>0.34776044259576649</v>
      </c>
      <c r="G15" s="138">
        <v>0.41629046586892227</v>
      </c>
      <c r="H15" s="288">
        <v>0.41581840866808445</v>
      </c>
      <c r="I15" s="390" t="s">
        <v>24</v>
      </c>
      <c r="J15" s="390" t="s">
        <v>24</v>
      </c>
      <c r="K15" s="390" t="s">
        <v>24</v>
      </c>
      <c r="L15" s="463"/>
    </row>
    <row r="16" spans="1:15" s="468" customFormat="1" ht="18" customHeight="1">
      <c r="A16" s="463"/>
      <c r="B16" s="464"/>
      <c r="C16" s="465" t="s">
        <v>183</v>
      </c>
      <c r="D16" s="466">
        <v>7312.308</v>
      </c>
      <c r="E16" s="466">
        <v>6822.246000000001</v>
      </c>
      <c r="F16" s="466">
        <v>6960.7860000000001</v>
      </c>
      <c r="G16" s="466">
        <v>6395.0090000000009</v>
      </c>
      <c r="H16" s="250">
        <v>6509.6119999999992</v>
      </c>
      <c r="I16" s="467">
        <v>0</v>
      </c>
      <c r="J16" s="467">
        <v>0</v>
      </c>
      <c r="K16" s="467">
        <v>0</v>
      </c>
      <c r="L16" s="463"/>
    </row>
    <row r="17" spans="1:13" s="468" customFormat="1" ht="6.75" customHeight="1">
      <c r="A17" s="463"/>
      <c r="B17" s="464"/>
      <c r="C17" s="469"/>
      <c r="D17" s="470"/>
      <c r="E17" s="470"/>
      <c r="F17" s="470"/>
      <c r="G17" s="470"/>
      <c r="H17" s="234"/>
      <c r="I17" s="471"/>
      <c r="J17" s="471"/>
      <c r="K17" s="471"/>
      <c r="L17" s="463"/>
    </row>
    <row r="18" spans="1:13" s="477" customFormat="1" ht="18" hidden="1" customHeight="1" outlineLevel="1">
      <c r="A18" s="476"/>
      <c r="B18" s="464"/>
      <c r="C18" s="479" t="s">
        <v>184</v>
      </c>
      <c r="D18" s="466">
        <v>0</v>
      </c>
      <c r="E18" s="466">
        <v>0</v>
      </c>
      <c r="F18" s="466">
        <v>0</v>
      </c>
      <c r="G18" s="466"/>
      <c r="H18" s="250"/>
      <c r="I18" s="467"/>
      <c r="J18" s="467"/>
      <c r="K18" s="467"/>
      <c r="L18" s="476"/>
    </row>
    <row r="19" spans="1:13" s="477" customFormat="1" ht="18" hidden="1" customHeight="1" outlineLevel="1">
      <c r="A19" s="476"/>
      <c r="B19" s="464"/>
      <c r="C19" s="469" t="s">
        <v>123</v>
      </c>
      <c r="D19" s="470">
        <v>0</v>
      </c>
      <c r="E19" s="470">
        <v>0</v>
      </c>
      <c r="F19" s="470">
        <v>0</v>
      </c>
      <c r="G19" s="470"/>
      <c r="H19" s="234"/>
      <c r="I19" s="471"/>
      <c r="J19" s="471"/>
      <c r="K19" s="471"/>
      <c r="L19" s="480"/>
    </row>
    <row r="20" spans="1:13" s="468" customFormat="1" ht="18" hidden="1" customHeight="1" outlineLevel="1">
      <c r="A20" s="463"/>
      <c r="B20" s="481"/>
      <c r="C20" s="473" t="s">
        <v>124</v>
      </c>
      <c r="D20" s="138" t="s">
        <v>24</v>
      </c>
      <c r="E20" s="138" t="s">
        <v>24</v>
      </c>
      <c r="F20" s="138" t="s">
        <v>24</v>
      </c>
      <c r="G20" s="138"/>
      <c r="H20" s="288"/>
      <c r="I20" s="390"/>
      <c r="J20" s="390"/>
      <c r="K20" s="390"/>
      <c r="L20" s="482"/>
    </row>
    <row r="21" spans="1:13" s="468" customFormat="1" ht="18" hidden="1" customHeight="1" outlineLevel="1">
      <c r="A21" s="463"/>
      <c r="B21" s="464"/>
      <c r="C21" s="465" t="s">
        <v>185</v>
      </c>
      <c r="D21" s="466">
        <v>0</v>
      </c>
      <c r="E21" s="466">
        <v>0</v>
      </c>
      <c r="F21" s="466">
        <v>0</v>
      </c>
      <c r="G21" s="466"/>
      <c r="H21" s="250"/>
      <c r="I21" s="467"/>
      <c r="J21" s="467"/>
      <c r="K21" s="467"/>
      <c r="L21" s="482"/>
    </row>
    <row r="22" spans="1:13" s="468" customFormat="1" ht="6.75" hidden="1" customHeight="1" outlineLevel="1">
      <c r="A22" s="463"/>
      <c r="B22" s="464"/>
      <c r="C22" s="469"/>
      <c r="D22" s="470"/>
      <c r="E22" s="470"/>
      <c r="F22" s="470"/>
      <c r="G22" s="470"/>
      <c r="H22" s="234"/>
      <c r="I22" s="471"/>
      <c r="J22" s="471"/>
      <c r="K22" s="471"/>
      <c r="L22" s="463"/>
    </row>
    <row r="23" spans="1:13" s="468" customFormat="1" ht="18" hidden="1" customHeight="1" outlineLevel="1">
      <c r="A23" s="463"/>
      <c r="B23" s="464"/>
      <c r="C23" s="479" t="s">
        <v>186</v>
      </c>
      <c r="D23" s="466">
        <v>0</v>
      </c>
      <c r="E23" s="466">
        <v>0</v>
      </c>
      <c r="F23" s="466">
        <v>0</v>
      </c>
      <c r="G23" s="466"/>
      <c r="H23" s="250"/>
      <c r="I23" s="467"/>
      <c r="J23" s="467"/>
      <c r="K23" s="467"/>
      <c r="L23" s="482"/>
    </row>
    <row r="24" spans="1:13" s="468" customFormat="1" ht="18" hidden="1" customHeight="1" outlineLevel="1">
      <c r="A24" s="463"/>
      <c r="B24" s="464"/>
      <c r="C24" s="469" t="s">
        <v>123</v>
      </c>
      <c r="D24" s="470">
        <v>0</v>
      </c>
      <c r="E24" s="470">
        <v>0</v>
      </c>
      <c r="F24" s="470">
        <v>0</v>
      </c>
      <c r="G24" s="470"/>
      <c r="H24" s="234"/>
      <c r="I24" s="471"/>
      <c r="J24" s="471"/>
      <c r="K24" s="471"/>
      <c r="L24" s="482"/>
    </row>
    <row r="25" spans="1:13" s="477" customFormat="1" ht="18" hidden="1" customHeight="1" outlineLevel="1">
      <c r="A25" s="476"/>
      <c r="B25" s="481"/>
      <c r="C25" s="473" t="s">
        <v>124</v>
      </c>
      <c r="D25" s="138" t="s">
        <v>24</v>
      </c>
      <c r="E25" s="138" t="s">
        <v>24</v>
      </c>
      <c r="F25" s="138" t="s">
        <v>24</v>
      </c>
      <c r="G25" s="138"/>
      <c r="H25" s="288"/>
      <c r="I25" s="390"/>
      <c r="J25" s="390"/>
      <c r="K25" s="390"/>
      <c r="L25" s="480"/>
    </row>
    <row r="26" spans="1:13" s="468" customFormat="1" ht="18" hidden="1" customHeight="1" outlineLevel="1">
      <c r="A26" s="463"/>
      <c r="B26" s="464"/>
      <c r="C26" s="465" t="s">
        <v>187</v>
      </c>
      <c r="D26" s="466">
        <v>0</v>
      </c>
      <c r="E26" s="466">
        <v>0</v>
      </c>
      <c r="F26" s="466">
        <v>0</v>
      </c>
      <c r="G26" s="466"/>
      <c r="H26" s="250"/>
      <c r="I26" s="467"/>
      <c r="J26" s="467"/>
      <c r="K26" s="467"/>
      <c r="L26" s="463"/>
    </row>
    <row r="27" spans="1:13" s="468" customFormat="1" ht="6.75" hidden="1" customHeight="1" outlineLevel="1">
      <c r="A27" s="463"/>
      <c r="B27" s="464"/>
      <c r="C27" s="469"/>
      <c r="D27" s="470"/>
      <c r="E27" s="470"/>
      <c r="F27" s="470"/>
      <c r="G27" s="470"/>
      <c r="H27" s="234"/>
      <c r="I27" s="471"/>
      <c r="J27" s="471"/>
      <c r="K27" s="471"/>
      <c r="L27" s="463"/>
    </row>
    <row r="28" spans="1:13" s="477" customFormat="1" ht="18" customHeight="1" collapsed="1">
      <c r="A28" s="476"/>
      <c r="B28" s="478"/>
      <c r="C28" s="465" t="s">
        <v>188</v>
      </c>
      <c r="D28" s="466">
        <v>1380.9739999999999</v>
      </c>
      <c r="E28" s="466">
        <v>1471.626</v>
      </c>
      <c r="F28" s="466">
        <v>1502.82</v>
      </c>
      <c r="G28" s="466">
        <v>1175.6679999999999</v>
      </c>
      <c r="H28" s="250">
        <v>1116.95</v>
      </c>
      <c r="I28" s="467">
        <v>0</v>
      </c>
      <c r="J28" s="467">
        <v>0</v>
      </c>
      <c r="K28" s="467">
        <v>0</v>
      </c>
      <c r="L28" s="463"/>
      <c r="M28" s="468"/>
    </row>
    <row r="29" spans="1:13" s="468" customFormat="1" ht="18" customHeight="1">
      <c r="A29" s="463"/>
      <c r="B29" s="478"/>
      <c r="C29" s="469" t="s">
        <v>123</v>
      </c>
      <c r="D29" s="470">
        <v>411.64499999999998</v>
      </c>
      <c r="E29" s="470">
        <v>433.214</v>
      </c>
      <c r="F29" s="470">
        <v>449.14</v>
      </c>
      <c r="G29" s="470">
        <v>400.69799999999998</v>
      </c>
      <c r="H29" s="234">
        <v>374.84500000000003</v>
      </c>
      <c r="I29" s="471">
        <v>0</v>
      </c>
      <c r="J29" s="471">
        <v>0</v>
      </c>
      <c r="K29" s="471">
        <v>0</v>
      </c>
      <c r="L29" s="463"/>
    </row>
    <row r="30" spans="1:13" s="477" customFormat="1" ht="18" customHeight="1">
      <c r="A30" s="476"/>
      <c r="B30" s="464"/>
      <c r="C30" s="473" t="s">
        <v>124</v>
      </c>
      <c r="D30" s="138">
        <v>0.29808309207848954</v>
      </c>
      <c r="E30" s="138">
        <v>0.29437778348574978</v>
      </c>
      <c r="F30" s="138">
        <v>0.29886480084108541</v>
      </c>
      <c r="G30" s="138">
        <v>0.34082581136851564</v>
      </c>
      <c r="H30" s="288">
        <v>0.33559693809033531</v>
      </c>
      <c r="I30" s="390" t="s">
        <v>24</v>
      </c>
      <c r="J30" s="390" t="s">
        <v>24</v>
      </c>
      <c r="K30" s="390" t="s">
        <v>24</v>
      </c>
      <c r="L30" s="476"/>
    </row>
    <row r="31" spans="1:13" s="468" customFormat="1" ht="18" customHeight="1">
      <c r="A31" s="463"/>
      <c r="B31" s="478"/>
      <c r="C31" s="465" t="s">
        <v>189</v>
      </c>
      <c r="D31" s="466">
        <v>969.32899999999995</v>
      </c>
      <c r="E31" s="466">
        <v>1038.412</v>
      </c>
      <c r="F31" s="466">
        <v>1053.6799999999998</v>
      </c>
      <c r="G31" s="466">
        <v>774.96999999999991</v>
      </c>
      <c r="H31" s="250">
        <v>742.10500000000002</v>
      </c>
      <c r="I31" s="467">
        <v>0</v>
      </c>
      <c r="J31" s="467">
        <v>0</v>
      </c>
      <c r="K31" s="467">
        <v>0</v>
      </c>
      <c r="L31" s="463"/>
    </row>
    <row r="32" spans="1:13" s="468" customFormat="1" ht="6.75" customHeight="1">
      <c r="A32" s="463"/>
      <c r="B32" s="464"/>
      <c r="C32" s="469"/>
      <c r="D32" s="470"/>
      <c r="E32" s="470"/>
      <c r="F32" s="470"/>
      <c r="G32" s="470"/>
      <c r="H32" s="234"/>
      <c r="I32" s="471"/>
      <c r="J32" s="471"/>
      <c r="K32" s="471"/>
      <c r="L32" s="463"/>
    </row>
    <row r="33" spans="1:14" s="477" customFormat="1" ht="18" customHeight="1">
      <c r="A33" s="476"/>
      <c r="B33" s="478"/>
      <c r="C33" s="483" t="s">
        <v>190</v>
      </c>
      <c r="D33" s="484">
        <v>25708.991999999998</v>
      </c>
      <c r="E33" s="484">
        <v>24816.579000000002</v>
      </c>
      <c r="F33" s="484">
        <v>25193.054</v>
      </c>
      <c r="G33" s="484">
        <v>24865.944</v>
      </c>
      <c r="H33" s="235">
        <v>24379.366000000002</v>
      </c>
      <c r="I33" s="510">
        <v>0</v>
      </c>
      <c r="J33" s="510">
        <v>0</v>
      </c>
      <c r="K33" s="510">
        <v>0</v>
      </c>
      <c r="L33" s="476"/>
    </row>
    <row r="34" spans="1:14" s="487" customFormat="1" ht="18" customHeight="1">
      <c r="A34" s="485"/>
      <c r="B34" s="478"/>
      <c r="C34" s="486" t="s">
        <v>123</v>
      </c>
      <c r="D34" s="470">
        <v>12614.501</v>
      </c>
      <c r="E34" s="470">
        <v>12485.441000000001</v>
      </c>
      <c r="F34" s="470">
        <v>12492.324000000001</v>
      </c>
      <c r="G34" s="470">
        <v>13608.328</v>
      </c>
      <c r="H34" s="269">
        <v>13462.209000000001</v>
      </c>
      <c r="I34" s="471">
        <v>0</v>
      </c>
      <c r="J34" s="471">
        <v>0</v>
      </c>
      <c r="K34" s="471">
        <v>0</v>
      </c>
      <c r="L34" s="485"/>
    </row>
    <row r="35" spans="1:14" s="487" customFormat="1" ht="18" customHeight="1">
      <c r="A35" s="485"/>
      <c r="B35" s="478"/>
      <c r="C35" s="488" t="s">
        <v>124</v>
      </c>
      <c r="D35" s="138">
        <v>0.49066493933328859</v>
      </c>
      <c r="E35" s="138">
        <v>0.50310886927646237</v>
      </c>
      <c r="F35" s="138">
        <v>0.49586382024188097</v>
      </c>
      <c r="G35" s="138">
        <v>0.54726770075570019</v>
      </c>
      <c r="H35" s="270">
        <v>0.552196845479903</v>
      </c>
      <c r="I35" s="507" t="s">
        <v>24</v>
      </c>
      <c r="J35" s="507" t="s">
        <v>24</v>
      </c>
      <c r="K35" s="507" t="s">
        <v>24</v>
      </c>
      <c r="L35" s="485"/>
    </row>
    <row r="36" spans="1:14" s="487" customFormat="1" ht="18" customHeight="1">
      <c r="A36" s="485"/>
      <c r="B36" s="478"/>
      <c r="C36" s="483" t="s">
        <v>191</v>
      </c>
      <c r="D36" s="484">
        <v>13094.490999999998</v>
      </c>
      <c r="E36" s="484">
        <v>12331.138000000001</v>
      </c>
      <c r="F36" s="484">
        <v>12700.73</v>
      </c>
      <c r="G36" s="484">
        <v>11257.616</v>
      </c>
      <c r="H36" s="235">
        <v>10917.157000000001</v>
      </c>
      <c r="I36" s="510">
        <v>0</v>
      </c>
      <c r="J36" s="510">
        <v>0</v>
      </c>
      <c r="K36" s="510">
        <v>0</v>
      </c>
      <c r="L36" s="485"/>
    </row>
    <row r="37" spans="1:14" s="487" customFormat="1" ht="6" customHeight="1">
      <c r="A37" s="485"/>
      <c r="B37" s="478"/>
      <c r="C37" s="465"/>
      <c r="D37" s="466"/>
      <c r="E37" s="466"/>
      <c r="F37" s="466"/>
      <c r="G37" s="466"/>
      <c r="H37" s="250"/>
      <c r="I37" s="467"/>
      <c r="J37" s="467"/>
      <c r="K37" s="467"/>
      <c r="L37" s="485"/>
    </row>
    <row r="38" spans="1:14" s="487" customFormat="1" ht="18" customHeight="1">
      <c r="A38" s="485"/>
      <c r="B38" s="478"/>
      <c r="C38" s="465" t="s">
        <v>192</v>
      </c>
      <c r="D38" s="466">
        <v>411323.43</v>
      </c>
      <c r="E38" s="466">
        <v>420911.62199999997</v>
      </c>
      <c r="F38" s="466">
        <v>412444.99599999998</v>
      </c>
      <c r="G38" s="466">
        <v>416143.16899999999</v>
      </c>
      <c r="H38" s="250">
        <v>425278.80599999998</v>
      </c>
      <c r="I38" s="467">
        <v>0</v>
      </c>
      <c r="J38" s="467">
        <v>0</v>
      </c>
      <c r="K38" s="467">
        <v>0</v>
      </c>
      <c r="L38" s="485"/>
    </row>
    <row r="39" spans="1:14" s="487" customFormat="1" ht="18" customHeight="1">
      <c r="A39" s="485"/>
      <c r="B39" s="478"/>
      <c r="C39" s="469" t="s">
        <v>123</v>
      </c>
      <c r="D39" s="470">
        <v>1828.963</v>
      </c>
      <c r="E39" s="470">
        <v>1851.423</v>
      </c>
      <c r="F39" s="470">
        <v>1796.316</v>
      </c>
      <c r="G39" s="470">
        <v>1964.896</v>
      </c>
      <c r="H39" s="234">
        <v>1898.569</v>
      </c>
      <c r="I39" s="471">
        <v>0</v>
      </c>
      <c r="J39" s="471">
        <v>0</v>
      </c>
      <c r="K39" s="471">
        <v>0</v>
      </c>
      <c r="L39" s="485"/>
    </row>
    <row r="40" spans="1:14" s="487" customFormat="1" ht="18" customHeight="1">
      <c r="A40" s="485"/>
      <c r="B40" s="478"/>
      <c r="C40" s="473" t="s">
        <v>124</v>
      </c>
      <c r="D40" s="138">
        <v>4.4465325011998468E-3</v>
      </c>
      <c r="E40" s="138">
        <v>4.398602707149769E-3</v>
      </c>
      <c r="F40" s="138">
        <v>4.3552862016054137E-3</v>
      </c>
      <c r="G40" s="138">
        <v>4.7216826956974515E-3</v>
      </c>
      <c r="H40" s="288">
        <v>4.4642925375406551E-3</v>
      </c>
      <c r="I40" s="390" t="s">
        <v>24</v>
      </c>
      <c r="J40" s="390" t="s">
        <v>24</v>
      </c>
      <c r="K40" s="390" t="s">
        <v>24</v>
      </c>
      <c r="L40" s="485"/>
    </row>
    <row r="41" spans="1:14" s="487" customFormat="1" ht="18" customHeight="1">
      <c r="A41" s="485"/>
      <c r="B41" s="478"/>
      <c r="C41" s="465" t="s">
        <v>193</v>
      </c>
      <c r="D41" s="466">
        <v>409494.467</v>
      </c>
      <c r="E41" s="466">
        <v>419060.19899999996</v>
      </c>
      <c r="F41" s="466">
        <v>410648.68</v>
      </c>
      <c r="G41" s="466">
        <v>414178.27299999999</v>
      </c>
      <c r="H41" s="250">
        <v>423380.23699999996</v>
      </c>
      <c r="I41" s="467">
        <v>0</v>
      </c>
      <c r="J41" s="467">
        <v>0</v>
      </c>
      <c r="K41" s="467">
        <v>0</v>
      </c>
      <c r="L41" s="485"/>
      <c r="N41" s="489"/>
    </row>
    <row r="42" spans="1:14" s="487" customFormat="1" ht="8.25" customHeight="1">
      <c r="A42" s="485"/>
      <c r="B42" s="490"/>
      <c r="C42" s="491"/>
      <c r="D42" s="492"/>
      <c r="E42" s="492"/>
      <c r="F42" s="492"/>
      <c r="G42" s="492"/>
      <c r="H42" s="289"/>
      <c r="I42" s="493"/>
      <c r="J42" s="493"/>
      <c r="K42" s="493"/>
      <c r="L42" s="485"/>
      <c r="N42" s="489"/>
    </row>
    <row r="43" spans="1:14" s="487" customFormat="1" ht="17.25" customHeight="1">
      <c r="A43" s="485"/>
      <c r="B43" s="494" t="s">
        <v>22</v>
      </c>
      <c r="C43" s="491"/>
      <c r="D43" s="492"/>
      <c r="E43" s="492"/>
      <c r="F43" s="492"/>
      <c r="G43" s="492"/>
      <c r="H43" s="289"/>
      <c r="I43" s="493"/>
      <c r="J43" s="493"/>
      <c r="K43" s="493"/>
      <c r="L43" s="485"/>
    </row>
    <row r="44" spans="1:14" s="487" customFormat="1" ht="15" customHeight="1">
      <c r="A44" s="485"/>
      <c r="B44" s="464"/>
      <c r="C44" s="465"/>
      <c r="D44" s="495" t="s">
        <v>44</v>
      </c>
      <c r="E44" s="495" t="s">
        <v>56</v>
      </c>
      <c r="F44" s="495" t="s">
        <v>57</v>
      </c>
      <c r="G44" s="495" t="s">
        <v>58</v>
      </c>
      <c r="H44" s="232" t="s">
        <v>44</v>
      </c>
      <c r="I44" s="496" t="s">
        <v>56</v>
      </c>
      <c r="J44" s="496" t="s">
        <v>57</v>
      </c>
      <c r="K44" s="496" t="s">
        <v>58</v>
      </c>
      <c r="L44" s="485"/>
    </row>
    <row r="45" spans="1:14" s="487" customFormat="1" ht="15" customHeight="1">
      <c r="A45" s="485"/>
      <c r="B45" s="478"/>
      <c r="C45" s="465"/>
      <c r="D45" s="495">
        <v>2016</v>
      </c>
      <c r="E45" s="495">
        <v>2016</v>
      </c>
      <c r="F45" s="495">
        <v>2016</v>
      </c>
      <c r="G45" s="495">
        <v>2016</v>
      </c>
      <c r="H45" s="232">
        <v>2017</v>
      </c>
      <c r="I45" s="496">
        <v>2017</v>
      </c>
      <c r="J45" s="496">
        <v>2017</v>
      </c>
      <c r="K45" s="496">
        <v>2017</v>
      </c>
      <c r="L45" s="485"/>
    </row>
    <row r="46" spans="1:14" s="14" customFormat="1" ht="6" customHeight="1">
      <c r="A46" s="319"/>
      <c r="B46" s="319"/>
      <c r="C46" s="320"/>
      <c r="D46" s="324"/>
      <c r="E46" s="324"/>
      <c r="F46" s="324"/>
      <c r="G46" s="324"/>
      <c r="H46" s="325"/>
      <c r="I46" s="375"/>
      <c r="J46" s="375"/>
      <c r="K46" s="375"/>
      <c r="L46" s="7"/>
    </row>
    <row r="47" spans="1:14" s="487" customFormat="1" ht="18" customHeight="1">
      <c r="A47" s="485"/>
      <c r="B47" s="464"/>
      <c r="C47" s="465" t="s">
        <v>119</v>
      </c>
      <c r="D47" s="177">
        <v>2.9847142553647885E-2</v>
      </c>
      <c r="E47" s="177">
        <v>2.8504445021642236E-2</v>
      </c>
      <c r="F47" s="177">
        <v>2.974627777452166E-2</v>
      </c>
      <c r="G47" s="177">
        <v>2.8875750238748464E-2</v>
      </c>
      <c r="H47" s="290">
        <v>2.6952217828257331E-2</v>
      </c>
      <c r="I47" s="178" t="e">
        <v>#DIV/0!</v>
      </c>
      <c r="J47" s="178" t="e">
        <v>#DIV/0!</v>
      </c>
      <c r="K47" s="178" t="e">
        <v>#DIV/0!</v>
      </c>
      <c r="L47" s="485"/>
    </row>
    <row r="48" spans="1:14" s="487" customFormat="1" ht="18" customHeight="1">
      <c r="A48" s="485"/>
      <c r="B48" s="464"/>
      <c r="C48" s="465" t="s">
        <v>120</v>
      </c>
      <c r="D48" s="177">
        <v>1.138897244920441E-2</v>
      </c>
      <c r="E48" s="177">
        <v>1.0362934107784371E-2</v>
      </c>
      <c r="F48" s="177">
        <v>1.1069494581319953E-2</v>
      </c>
      <c r="G48" s="177">
        <v>9.6081151254260987E-3</v>
      </c>
      <c r="H48" s="290">
        <v>8.439930910568624E-3</v>
      </c>
      <c r="I48" s="178" t="e">
        <v>#DIV/0!</v>
      </c>
      <c r="J48" s="178" t="e">
        <v>#DIV/0!</v>
      </c>
      <c r="K48" s="178" t="e">
        <v>#DIV/0!</v>
      </c>
      <c r="L48" s="485"/>
    </row>
    <row r="49" spans="1:13" s="487" customFormat="1" ht="6.75" customHeight="1">
      <c r="A49" s="485"/>
      <c r="B49" s="478"/>
      <c r="C49" s="465"/>
      <c r="D49" s="86"/>
      <c r="E49" s="86"/>
      <c r="F49" s="86"/>
      <c r="G49" s="86"/>
      <c r="H49" s="291"/>
      <c r="I49" s="423"/>
      <c r="J49" s="423"/>
      <c r="K49" s="423"/>
      <c r="L49" s="485"/>
    </row>
    <row r="50" spans="1:13" s="487" customFormat="1" ht="18" customHeight="1">
      <c r="A50" s="485"/>
      <c r="B50" s="464"/>
      <c r="C50" s="465" t="s">
        <v>182</v>
      </c>
      <c r="D50" s="177">
        <v>2.5819249172318842E-2</v>
      </c>
      <c r="E50" s="177">
        <v>2.3870416940479835E-2</v>
      </c>
      <c r="F50" s="177">
        <v>2.4385747537262813E-2</v>
      </c>
      <c r="G50" s="177">
        <v>2.4842586416122428E-2</v>
      </c>
      <c r="H50" s="290">
        <v>2.478133767799065E-2</v>
      </c>
      <c r="I50" s="178" t="e">
        <v>#DIV/0!</v>
      </c>
      <c r="J50" s="178" t="e">
        <v>#DIV/0!</v>
      </c>
      <c r="K50" s="178" t="e">
        <v>#DIV/0!</v>
      </c>
      <c r="L50" s="485"/>
    </row>
    <row r="51" spans="1:13" s="487" customFormat="1" ht="18" customHeight="1">
      <c r="A51" s="485"/>
      <c r="B51" s="464"/>
      <c r="C51" s="465" t="s">
        <v>194</v>
      </c>
      <c r="D51" s="177">
        <v>1.7303594572388236E-2</v>
      </c>
      <c r="E51" s="177">
        <v>1.5814517851571976E-2</v>
      </c>
      <c r="F51" s="177">
        <v>1.6442177160468939E-2</v>
      </c>
      <c r="G51" s="177">
        <v>1.5031663207896411E-2</v>
      </c>
      <c r="H51" s="290">
        <v>1.4988835046981654E-2</v>
      </c>
      <c r="I51" s="178" t="e">
        <v>#DIV/0!</v>
      </c>
      <c r="J51" s="178" t="e">
        <v>#DIV/0!</v>
      </c>
      <c r="K51" s="178" t="e">
        <v>#DIV/0!</v>
      </c>
      <c r="L51" s="485"/>
    </row>
    <row r="52" spans="1:13" s="487" customFormat="1" ht="4.5" customHeight="1">
      <c r="A52" s="485"/>
      <c r="B52" s="478"/>
      <c r="C52" s="465"/>
      <c r="D52" s="86"/>
      <c r="E52" s="86"/>
      <c r="F52" s="86"/>
      <c r="G52" s="86"/>
      <c r="H52" s="291"/>
      <c r="I52" s="423"/>
      <c r="J52" s="423"/>
      <c r="K52" s="423"/>
      <c r="L52" s="485"/>
    </row>
    <row r="53" spans="1:13" s="487" customFormat="1" ht="18" hidden="1" customHeight="1" outlineLevel="1">
      <c r="A53" s="485"/>
      <c r="B53" s="464"/>
      <c r="C53" s="465" t="s">
        <v>184</v>
      </c>
      <c r="D53" s="177">
        <v>0</v>
      </c>
      <c r="E53" s="177">
        <v>0</v>
      </c>
      <c r="F53" s="177">
        <v>0</v>
      </c>
      <c r="G53" s="177">
        <v>0</v>
      </c>
      <c r="H53" s="290">
        <v>0</v>
      </c>
      <c r="I53" s="178" t="e">
        <v>#DIV/0!</v>
      </c>
      <c r="J53" s="178" t="e">
        <v>#DIV/0!</v>
      </c>
      <c r="K53" s="178" t="e">
        <v>#DIV/0!</v>
      </c>
      <c r="L53" s="485"/>
    </row>
    <row r="54" spans="1:13" s="487" customFormat="1" ht="18" hidden="1" customHeight="1" outlineLevel="1">
      <c r="A54" s="485"/>
      <c r="B54" s="464"/>
      <c r="C54" s="465" t="s">
        <v>195</v>
      </c>
      <c r="D54" s="177">
        <v>0</v>
      </c>
      <c r="E54" s="177">
        <v>0</v>
      </c>
      <c r="F54" s="177">
        <v>0</v>
      </c>
      <c r="G54" s="177">
        <v>0</v>
      </c>
      <c r="H54" s="290">
        <v>0</v>
      </c>
      <c r="I54" s="178" t="e">
        <v>#DIV/0!</v>
      </c>
      <c r="J54" s="178" t="e">
        <v>#DIV/0!</v>
      </c>
      <c r="K54" s="178" t="e">
        <v>#DIV/0!</v>
      </c>
      <c r="L54" s="485"/>
    </row>
    <row r="55" spans="1:13" s="487" customFormat="1" ht="6.75" hidden="1" customHeight="1" outlineLevel="1">
      <c r="A55" s="485"/>
      <c r="B55" s="478"/>
      <c r="C55" s="465"/>
      <c r="D55" s="86"/>
      <c r="E55" s="86"/>
      <c r="F55" s="86"/>
      <c r="G55" s="86"/>
      <c r="H55" s="291"/>
      <c r="I55" s="423"/>
      <c r="J55" s="423"/>
      <c r="K55" s="423"/>
      <c r="L55" s="485"/>
    </row>
    <row r="56" spans="1:13" s="487" customFormat="1" ht="18" hidden="1" customHeight="1" outlineLevel="1">
      <c r="A56" s="485"/>
      <c r="B56" s="464"/>
      <c r="C56" s="465" t="s">
        <v>186</v>
      </c>
      <c r="D56" s="177">
        <v>0</v>
      </c>
      <c r="E56" s="177">
        <v>0</v>
      </c>
      <c r="F56" s="177">
        <v>0</v>
      </c>
      <c r="G56" s="177">
        <v>0</v>
      </c>
      <c r="H56" s="290">
        <v>0</v>
      </c>
      <c r="I56" s="178" t="e">
        <v>#DIV/0!</v>
      </c>
      <c r="J56" s="178" t="e">
        <v>#DIV/0!</v>
      </c>
      <c r="K56" s="178" t="e">
        <v>#DIV/0!</v>
      </c>
      <c r="L56" s="485"/>
    </row>
    <row r="57" spans="1:13" s="487" customFormat="1" ht="18" hidden="1" customHeight="1" outlineLevel="1">
      <c r="A57" s="485"/>
      <c r="B57" s="464"/>
      <c r="C57" s="465" t="s">
        <v>196</v>
      </c>
      <c r="D57" s="177">
        <v>0</v>
      </c>
      <c r="E57" s="177">
        <v>0</v>
      </c>
      <c r="F57" s="177">
        <v>0</v>
      </c>
      <c r="G57" s="177">
        <v>0</v>
      </c>
      <c r="H57" s="290">
        <v>0</v>
      </c>
      <c r="I57" s="178" t="e">
        <v>#DIV/0!</v>
      </c>
      <c r="J57" s="178" t="e">
        <v>#DIV/0!</v>
      </c>
      <c r="K57" s="178" t="e">
        <v>#DIV/0!</v>
      </c>
      <c r="L57" s="485"/>
    </row>
    <row r="58" spans="1:13" s="487" customFormat="1" ht="7.5" hidden="1" customHeight="1" outlineLevel="1">
      <c r="A58" s="485"/>
      <c r="B58" s="464"/>
      <c r="C58" s="465"/>
      <c r="D58" s="177"/>
      <c r="E58" s="177"/>
      <c r="F58" s="177"/>
      <c r="G58" s="177"/>
      <c r="H58" s="290"/>
      <c r="I58" s="178"/>
      <c r="J58" s="178"/>
      <c r="K58" s="178"/>
      <c r="L58" s="485"/>
    </row>
    <row r="59" spans="1:13" s="487" customFormat="1" ht="18" customHeight="1" collapsed="1">
      <c r="A59" s="485"/>
      <c r="B59" s="464"/>
      <c r="C59" s="465" t="s">
        <v>188</v>
      </c>
      <c r="D59" s="177">
        <v>3.159889130605509E-3</v>
      </c>
      <c r="E59" s="177">
        <v>3.301621922728645E-3</v>
      </c>
      <c r="F59" s="177">
        <v>3.4339335896410288E-3</v>
      </c>
      <c r="G59" s="177">
        <v>2.6658587438305381E-3</v>
      </c>
      <c r="H59" s="290">
        <v>2.4839980001519911E-3</v>
      </c>
      <c r="I59" s="178" t="e">
        <v>#DIV/0!</v>
      </c>
      <c r="J59" s="178" t="e">
        <v>#DIV/0!</v>
      </c>
      <c r="K59" s="178" t="e">
        <v>#DIV/0!</v>
      </c>
      <c r="L59" s="485"/>
    </row>
    <row r="60" spans="1:13" s="487" customFormat="1" ht="18" customHeight="1">
      <c r="A60" s="485"/>
      <c r="B60" s="464"/>
      <c r="C60" s="465" t="s">
        <v>197</v>
      </c>
      <c r="D60" s="177">
        <v>2.2937868622681808E-3</v>
      </c>
      <c r="E60" s="177">
        <v>2.4071229784570296E-3</v>
      </c>
      <c r="F60" s="177">
        <v>2.4889133541015208E-3</v>
      </c>
      <c r="G60" s="177">
        <v>1.8215905616744993E-3</v>
      </c>
      <c r="H60" s="290">
        <v>1.7087484526789494E-3</v>
      </c>
      <c r="I60" s="178" t="e">
        <v>#DIV/0!</v>
      </c>
      <c r="J60" s="178" t="e">
        <v>#DIV/0!</v>
      </c>
      <c r="K60" s="178" t="e">
        <v>#DIV/0!</v>
      </c>
      <c r="L60" s="485"/>
    </row>
    <row r="61" spans="1:13" s="487" customFormat="1" ht="6.75" customHeight="1">
      <c r="A61" s="485"/>
      <c r="B61" s="478"/>
      <c r="C61" s="465"/>
      <c r="D61" s="86"/>
      <c r="E61" s="86"/>
      <c r="F61" s="86"/>
      <c r="G61" s="86"/>
      <c r="H61" s="291"/>
      <c r="I61" s="423"/>
      <c r="J61" s="423"/>
      <c r="K61" s="423"/>
      <c r="L61" s="485"/>
    </row>
    <row r="62" spans="1:13" s="487" customFormat="1" ht="18" customHeight="1">
      <c r="A62" s="485"/>
      <c r="B62" s="497"/>
      <c r="C62" s="498" t="s">
        <v>121</v>
      </c>
      <c r="D62" s="277">
        <v>5.8826280856572231E-2</v>
      </c>
      <c r="E62" s="277">
        <v>5.5676483884850719E-2</v>
      </c>
      <c r="F62" s="277">
        <v>5.7565958901425504E-2</v>
      </c>
      <c r="G62" s="277">
        <v>5.6384195398701431E-2</v>
      </c>
      <c r="H62" s="292">
        <v>5.4217553506399979E-2</v>
      </c>
      <c r="I62" s="392" t="e">
        <v>#DIV/0!</v>
      </c>
      <c r="J62" s="392" t="e">
        <v>#DIV/0!</v>
      </c>
      <c r="K62" s="511" t="e">
        <v>#DIV/0!</v>
      </c>
      <c r="L62" s="485"/>
    </row>
    <row r="63" spans="1:13" s="487" customFormat="1" ht="18" customHeight="1">
      <c r="A63" s="485"/>
      <c r="B63" s="497"/>
      <c r="C63" s="499" t="s">
        <v>122</v>
      </c>
      <c r="D63" s="280">
        <v>3.0986353883860823E-2</v>
      </c>
      <c r="E63" s="280">
        <v>2.8584574937813374E-2</v>
      </c>
      <c r="F63" s="280">
        <v>3.0000585095890413E-2</v>
      </c>
      <c r="G63" s="280">
        <v>2.646136889499701E-2</v>
      </c>
      <c r="H63" s="293">
        <v>2.5137514410229232E-2</v>
      </c>
      <c r="I63" s="393" t="e">
        <v>#DIV/0!</v>
      </c>
      <c r="J63" s="393" t="e">
        <v>#DIV/0!</v>
      </c>
      <c r="K63" s="512" t="e">
        <v>#DIV/0!</v>
      </c>
      <c r="L63" s="485"/>
    </row>
    <row r="64" spans="1:13" ht="7.5" customHeight="1">
      <c r="A64" s="451"/>
      <c r="B64" s="500"/>
      <c r="C64" s="500"/>
      <c r="D64" s="500"/>
      <c r="E64" s="52"/>
      <c r="F64" s="52"/>
      <c r="G64" s="52"/>
      <c r="H64" s="52"/>
      <c r="I64" s="383"/>
      <c r="J64" s="178"/>
      <c r="K64" s="178"/>
      <c r="L64" s="485"/>
      <c r="M64" s="487"/>
    </row>
    <row r="65" spans="1:12">
      <c r="A65" s="451"/>
      <c r="B65" s="451"/>
      <c r="C65" s="451"/>
      <c r="D65" s="501"/>
      <c r="E65" s="501"/>
      <c r="F65" s="501"/>
      <c r="G65" s="501"/>
      <c r="H65" s="501"/>
      <c r="I65" s="508"/>
      <c r="J65" s="508"/>
      <c r="K65" s="508"/>
      <c r="L65" s="451"/>
    </row>
    <row r="66" spans="1:12">
      <c r="A66" s="451"/>
      <c r="B66" s="451"/>
      <c r="C66" s="451"/>
      <c r="D66" s="501"/>
      <c r="E66" s="501"/>
      <c r="F66" s="501"/>
      <c r="G66" s="501"/>
      <c r="H66" s="501"/>
      <c r="I66" s="508"/>
      <c r="J66" s="508"/>
      <c r="K66" s="508"/>
      <c r="L66" s="451"/>
    </row>
    <row r="67" spans="1:12">
      <c r="A67" s="451"/>
      <c r="B67" s="451"/>
      <c r="C67" s="451"/>
      <c r="D67" s="501"/>
      <c r="E67" s="501"/>
      <c r="F67" s="501"/>
      <c r="G67" s="501"/>
      <c r="H67" s="501"/>
      <c r="I67" s="508"/>
      <c r="J67" s="508"/>
      <c r="K67" s="508"/>
      <c r="L67" s="451"/>
    </row>
    <row r="68" spans="1:12">
      <c r="A68" s="451"/>
      <c r="B68" s="451"/>
      <c r="C68" s="451"/>
      <c r="D68" s="501"/>
      <c r="E68" s="501"/>
      <c r="F68" s="501"/>
      <c r="G68" s="501"/>
      <c r="H68" s="501"/>
      <c r="I68" s="508"/>
      <c r="J68" s="508"/>
      <c r="K68" s="508"/>
      <c r="L68" s="451"/>
    </row>
    <row r="69" spans="1:12">
      <c r="A69" s="451"/>
      <c r="B69" s="451"/>
      <c r="C69" s="451"/>
      <c r="D69" s="501"/>
      <c r="E69" s="501"/>
      <c r="F69" s="501"/>
      <c r="G69" s="501"/>
      <c r="H69" s="501"/>
      <c r="I69" s="508"/>
      <c r="J69" s="508"/>
      <c r="K69" s="508"/>
      <c r="L69" s="451"/>
    </row>
    <row r="70" spans="1:12">
      <c r="A70" s="451"/>
      <c r="B70" s="451"/>
      <c r="C70" s="451"/>
      <c r="D70" s="501"/>
      <c r="E70" s="501"/>
      <c r="F70" s="501"/>
      <c r="G70" s="501"/>
      <c r="H70" s="501"/>
      <c r="I70" s="508"/>
      <c r="J70" s="508"/>
      <c r="K70" s="508"/>
      <c r="L70" s="451"/>
    </row>
    <row r="71" spans="1:12">
      <c r="A71" s="451"/>
      <c r="B71" s="451"/>
      <c r="C71" s="451"/>
      <c r="D71" s="501"/>
      <c r="E71" s="501"/>
      <c r="F71" s="501"/>
      <c r="G71" s="501"/>
      <c r="H71" s="501"/>
      <c r="I71" s="508"/>
      <c r="J71" s="508"/>
      <c r="K71" s="508"/>
      <c r="L71" s="451"/>
    </row>
    <row r="72" spans="1:12">
      <c r="A72" s="451"/>
      <c r="B72" s="451"/>
      <c r="C72" s="451"/>
      <c r="D72" s="501"/>
      <c r="E72" s="501"/>
      <c r="F72" s="501"/>
      <c r="G72" s="501"/>
      <c r="H72" s="501"/>
      <c r="I72" s="508"/>
      <c r="J72" s="508"/>
      <c r="K72" s="508"/>
      <c r="L72" s="451"/>
    </row>
    <row r="73" spans="1:12">
      <c r="A73" s="451"/>
      <c r="B73" s="451"/>
      <c r="C73" s="451"/>
      <c r="D73" s="501"/>
      <c r="E73" s="501"/>
      <c r="F73" s="501"/>
      <c r="G73" s="501"/>
      <c r="H73" s="501"/>
      <c r="I73" s="508"/>
      <c r="J73" s="508"/>
      <c r="K73" s="508"/>
      <c r="L73" s="451"/>
    </row>
    <row r="74" spans="1:12">
      <c r="A74" s="451"/>
      <c r="B74" s="451"/>
      <c r="C74" s="451"/>
      <c r="D74" s="501"/>
      <c r="E74" s="501"/>
      <c r="F74" s="501"/>
      <c r="G74" s="501"/>
      <c r="H74" s="501"/>
      <c r="I74" s="508"/>
      <c r="J74" s="508"/>
      <c r="K74" s="508"/>
      <c r="L74" s="451"/>
    </row>
    <row r="75" spans="1:12">
      <c r="A75" s="451"/>
      <c r="B75" s="451"/>
      <c r="C75" s="451"/>
      <c r="D75" s="501"/>
      <c r="E75" s="501"/>
      <c r="F75" s="501"/>
      <c r="G75" s="501"/>
      <c r="H75" s="501"/>
      <c r="I75" s="508"/>
      <c r="J75" s="508"/>
      <c r="K75" s="508"/>
      <c r="L75" s="451"/>
    </row>
    <row r="76" spans="1:12">
      <c r="A76" s="451"/>
      <c r="B76" s="451"/>
      <c r="C76" s="451"/>
      <c r="D76" s="501"/>
      <c r="E76" s="501"/>
      <c r="F76" s="501"/>
      <c r="G76" s="501"/>
      <c r="H76" s="501"/>
      <c r="I76" s="508"/>
      <c r="J76" s="508"/>
      <c r="K76" s="508"/>
      <c r="L76" s="451"/>
    </row>
    <row r="77" spans="1:12">
      <c r="A77" s="451"/>
      <c r="B77" s="451"/>
      <c r="C77" s="451"/>
      <c r="D77" s="501"/>
      <c r="E77" s="501"/>
      <c r="F77" s="501"/>
      <c r="G77" s="501"/>
      <c r="H77" s="501"/>
      <c r="I77" s="508"/>
      <c r="J77" s="508"/>
      <c r="K77" s="508"/>
      <c r="L77" s="451"/>
    </row>
    <row r="78" spans="1:12">
      <c r="A78" s="451"/>
      <c r="B78" s="451"/>
      <c r="C78" s="451"/>
      <c r="D78" s="501"/>
      <c r="E78" s="501"/>
      <c r="F78" s="501"/>
      <c r="G78" s="501"/>
      <c r="H78" s="501"/>
      <c r="I78" s="508"/>
      <c r="J78" s="508"/>
      <c r="K78" s="508"/>
      <c r="L78" s="451"/>
    </row>
    <row r="79" spans="1:12">
      <c r="A79" s="451"/>
      <c r="B79" s="451"/>
      <c r="C79" s="451"/>
      <c r="D79" s="501"/>
      <c r="E79" s="501"/>
      <c r="F79" s="501"/>
      <c r="G79" s="501"/>
      <c r="H79" s="501"/>
      <c r="I79" s="508"/>
      <c r="J79" s="508"/>
      <c r="K79" s="508"/>
      <c r="L79" s="451"/>
    </row>
    <row r="80" spans="1:12">
      <c r="A80" s="451"/>
      <c r="B80" s="451"/>
      <c r="C80" s="451"/>
      <c r="D80" s="501"/>
      <c r="E80" s="501"/>
      <c r="F80" s="501"/>
      <c r="G80" s="501"/>
      <c r="H80" s="501"/>
      <c r="I80" s="508"/>
      <c r="J80" s="508"/>
      <c r="K80" s="508"/>
      <c r="L80" s="451"/>
    </row>
    <row r="81" spans="1:12">
      <c r="A81" s="451"/>
      <c r="B81" s="451"/>
      <c r="C81" s="451"/>
      <c r="D81" s="501"/>
      <c r="E81" s="501"/>
      <c r="F81" s="501"/>
      <c r="G81" s="501"/>
      <c r="H81" s="501"/>
      <c r="I81" s="508"/>
      <c r="J81" s="508"/>
      <c r="K81" s="508"/>
      <c r="L81" s="451"/>
    </row>
    <row r="82" spans="1:12">
      <c r="A82" s="451"/>
      <c r="B82" s="451"/>
      <c r="C82" s="451"/>
      <c r="D82" s="451"/>
      <c r="E82" s="451"/>
      <c r="F82" s="451"/>
      <c r="G82" s="451"/>
      <c r="H82" s="451"/>
      <c r="I82" s="502"/>
      <c r="J82" s="502"/>
      <c r="K82" s="502"/>
      <c r="L82" s="451"/>
    </row>
    <row r="83" spans="1:12">
      <c r="A83" s="451"/>
      <c r="B83" s="451"/>
      <c r="C83" s="451"/>
      <c r="D83" s="451"/>
      <c r="E83" s="451"/>
      <c r="F83" s="451"/>
      <c r="G83" s="451"/>
      <c r="H83" s="451"/>
      <c r="I83" s="502"/>
      <c r="J83" s="502"/>
      <c r="K83" s="502"/>
      <c r="L83" s="451"/>
    </row>
    <row r="84" spans="1:12">
      <c r="A84" s="451"/>
      <c r="B84" s="451"/>
      <c r="C84" s="451"/>
      <c r="D84" s="451"/>
      <c r="E84" s="451"/>
      <c r="F84" s="451"/>
      <c r="G84" s="451"/>
      <c r="H84" s="451"/>
      <c r="I84" s="502"/>
      <c r="J84" s="502"/>
      <c r="K84" s="502"/>
      <c r="L84" s="451"/>
    </row>
    <row r="85" spans="1:12">
      <c r="A85" s="451"/>
      <c r="B85" s="451"/>
      <c r="C85" s="451"/>
      <c r="D85" s="451"/>
      <c r="E85" s="451"/>
      <c r="F85" s="451"/>
      <c r="G85" s="451"/>
      <c r="H85" s="451"/>
      <c r="I85" s="502"/>
      <c r="J85" s="502"/>
      <c r="K85" s="502"/>
      <c r="L85" s="451"/>
    </row>
    <row r="86" spans="1:12">
      <c r="A86" s="451"/>
      <c r="B86" s="451"/>
      <c r="C86" s="451"/>
      <c r="D86" s="451"/>
      <c r="E86" s="451"/>
      <c r="F86" s="451"/>
      <c r="G86" s="451"/>
      <c r="H86" s="451"/>
      <c r="I86" s="502"/>
      <c r="J86" s="502"/>
      <c r="K86" s="502"/>
      <c r="L86" s="451"/>
    </row>
    <row r="87" spans="1:12">
      <c r="A87" s="451"/>
      <c r="B87" s="451"/>
      <c r="C87" s="451"/>
      <c r="D87" s="451"/>
      <c r="E87" s="451"/>
      <c r="F87" s="451"/>
      <c r="G87" s="451"/>
      <c r="H87" s="451"/>
      <c r="I87" s="502"/>
      <c r="J87" s="502"/>
      <c r="K87" s="502"/>
      <c r="L87" s="451"/>
    </row>
    <row r="88" spans="1:12">
      <c r="A88" s="451"/>
      <c r="B88" s="451"/>
      <c r="C88" s="451"/>
      <c r="D88" s="451"/>
      <c r="E88" s="451"/>
      <c r="F88" s="451"/>
      <c r="G88" s="451"/>
      <c r="H88" s="451"/>
      <c r="I88" s="502"/>
      <c r="J88" s="502"/>
      <c r="K88" s="502"/>
      <c r="L88" s="451"/>
    </row>
    <row r="89" spans="1:12">
      <c r="A89" s="451"/>
      <c r="B89" s="451"/>
      <c r="C89" s="451"/>
      <c r="D89" s="451"/>
      <c r="E89" s="451"/>
      <c r="F89" s="451"/>
      <c r="G89" s="451"/>
      <c r="H89" s="451"/>
      <c r="I89" s="502"/>
      <c r="J89" s="502"/>
      <c r="K89" s="502"/>
      <c r="L89" s="451"/>
    </row>
    <row r="90" spans="1:12">
      <c r="A90" s="451"/>
      <c r="B90" s="451"/>
      <c r="C90" s="451"/>
      <c r="D90" s="451"/>
      <c r="E90" s="451"/>
      <c r="F90" s="451"/>
      <c r="G90" s="451"/>
      <c r="H90" s="451"/>
      <c r="I90" s="502"/>
      <c r="J90" s="502"/>
      <c r="K90" s="502"/>
      <c r="L90" s="451"/>
    </row>
    <row r="91" spans="1:12">
      <c r="A91" s="451"/>
      <c r="B91" s="451"/>
      <c r="C91" s="501"/>
      <c r="D91" s="501"/>
      <c r="E91" s="451"/>
      <c r="F91" s="451"/>
      <c r="G91" s="451"/>
      <c r="H91" s="451"/>
      <c r="I91" s="502"/>
      <c r="J91" s="502"/>
      <c r="K91" s="502"/>
      <c r="L91" s="451"/>
    </row>
    <row r="92" spans="1:12">
      <c r="A92" s="451"/>
      <c r="B92" s="451"/>
      <c r="C92" s="451"/>
      <c r="D92" s="451"/>
      <c r="E92" s="451"/>
      <c r="F92" s="451"/>
      <c r="G92" s="451"/>
      <c r="H92" s="451"/>
      <c r="I92" s="502"/>
      <c r="J92" s="502"/>
      <c r="K92" s="502"/>
      <c r="L92" s="451"/>
    </row>
    <row r="93" spans="1:12">
      <c r="A93" s="451"/>
      <c r="B93" s="451"/>
      <c r="C93" s="451"/>
      <c r="D93" s="451"/>
      <c r="E93" s="451"/>
      <c r="F93" s="451"/>
      <c r="G93" s="451"/>
      <c r="H93" s="451"/>
      <c r="I93" s="502"/>
      <c r="J93" s="502"/>
      <c r="K93" s="502"/>
      <c r="L93" s="451"/>
    </row>
    <row r="94" spans="1:12">
      <c r="A94" s="451"/>
      <c r="B94" s="451"/>
      <c r="C94" s="451"/>
      <c r="D94" s="451"/>
      <c r="E94" s="451"/>
      <c r="F94" s="451"/>
      <c r="G94" s="451"/>
      <c r="H94" s="451"/>
      <c r="I94" s="502"/>
      <c r="J94" s="502"/>
      <c r="K94" s="502"/>
      <c r="L94" s="451"/>
    </row>
    <row r="95" spans="1:12">
      <c r="A95" s="451"/>
      <c r="B95" s="451"/>
      <c r="C95" s="451"/>
      <c r="D95" s="451"/>
      <c r="E95" s="451"/>
      <c r="F95" s="451"/>
      <c r="G95" s="451"/>
      <c r="H95" s="451"/>
      <c r="I95" s="502"/>
      <c r="J95" s="502"/>
      <c r="K95" s="502"/>
      <c r="L95" s="451"/>
    </row>
    <row r="96" spans="1:12">
      <c r="A96" s="451"/>
      <c r="B96" s="451"/>
      <c r="C96" s="451"/>
      <c r="D96" s="451"/>
      <c r="E96" s="451"/>
      <c r="F96" s="451"/>
      <c r="G96" s="451"/>
      <c r="H96" s="451"/>
      <c r="I96" s="502"/>
      <c r="J96" s="502"/>
      <c r="K96" s="502"/>
      <c r="L96" s="451"/>
    </row>
    <row r="97" spans="1:12">
      <c r="A97" s="451"/>
      <c r="B97" s="451"/>
      <c r="C97" s="451"/>
      <c r="D97" s="451"/>
      <c r="E97" s="451"/>
      <c r="F97" s="451"/>
      <c r="G97" s="451"/>
      <c r="H97" s="451"/>
      <c r="I97" s="502"/>
      <c r="J97" s="502"/>
      <c r="K97" s="502"/>
      <c r="L97" s="451"/>
    </row>
    <row r="98" spans="1:12">
      <c r="A98" s="451"/>
      <c r="B98" s="451"/>
      <c r="C98" s="451"/>
      <c r="D98" s="451"/>
      <c r="E98" s="451"/>
      <c r="F98" s="451"/>
      <c r="G98" s="451"/>
      <c r="H98" s="451"/>
      <c r="I98" s="502"/>
      <c r="J98" s="502"/>
      <c r="K98" s="502"/>
      <c r="L98" s="451"/>
    </row>
    <row r="99" spans="1:12">
      <c r="A99" s="451"/>
      <c r="B99" s="451"/>
      <c r="C99" s="451"/>
      <c r="D99" s="451"/>
      <c r="E99" s="451"/>
      <c r="F99" s="451"/>
      <c r="G99" s="451"/>
      <c r="H99" s="451"/>
      <c r="I99" s="502"/>
      <c r="J99" s="502"/>
      <c r="K99" s="502"/>
      <c r="L99" s="451"/>
    </row>
    <row r="100" spans="1:12">
      <c r="A100" s="451"/>
      <c r="B100" s="451"/>
      <c r="C100" s="451"/>
      <c r="D100" s="451"/>
      <c r="E100" s="451"/>
      <c r="F100" s="451"/>
      <c r="G100" s="451"/>
      <c r="H100" s="451"/>
      <c r="I100" s="502"/>
      <c r="J100" s="502"/>
      <c r="K100" s="502"/>
      <c r="L100" s="451"/>
    </row>
    <row r="101" spans="1:12">
      <c r="A101" s="451"/>
      <c r="B101" s="451"/>
      <c r="C101" s="451"/>
      <c r="D101" s="451"/>
      <c r="E101" s="451"/>
      <c r="F101" s="451"/>
      <c r="G101" s="451"/>
      <c r="H101" s="451"/>
      <c r="I101" s="502"/>
      <c r="J101" s="502"/>
      <c r="K101" s="502"/>
      <c r="L101" s="451"/>
    </row>
    <row r="102" spans="1:12">
      <c r="A102" s="451"/>
      <c r="B102" s="451"/>
      <c r="C102" s="451"/>
      <c r="D102" s="451"/>
      <c r="E102" s="451"/>
      <c r="F102" s="451"/>
      <c r="G102" s="451"/>
      <c r="H102" s="451"/>
      <c r="I102" s="502"/>
      <c r="J102" s="502"/>
      <c r="K102" s="502"/>
      <c r="L102" s="451"/>
    </row>
    <row r="103" spans="1:12">
      <c r="A103" s="451"/>
      <c r="B103" s="451"/>
      <c r="C103" s="451"/>
      <c r="D103" s="451"/>
      <c r="E103" s="451"/>
      <c r="F103" s="451"/>
      <c r="G103" s="451"/>
      <c r="H103" s="451"/>
      <c r="I103" s="502"/>
      <c r="J103" s="502"/>
      <c r="K103" s="502"/>
      <c r="L103" s="451"/>
    </row>
    <row r="104" spans="1:12">
      <c r="A104" s="451"/>
      <c r="B104" s="451"/>
      <c r="C104" s="451"/>
      <c r="D104" s="451"/>
      <c r="E104" s="451"/>
      <c r="F104" s="451"/>
      <c r="G104" s="451"/>
      <c r="H104" s="451"/>
      <c r="I104" s="502"/>
      <c r="J104" s="502"/>
      <c r="K104" s="502"/>
      <c r="L104" s="451"/>
    </row>
    <row r="105" spans="1:12">
      <c r="A105" s="451"/>
      <c r="B105" s="451"/>
      <c r="C105" s="451"/>
      <c r="D105" s="451"/>
      <c r="E105" s="451"/>
      <c r="F105" s="451"/>
      <c r="G105" s="451"/>
      <c r="H105" s="451"/>
      <c r="I105" s="502"/>
      <c r="J105" s="502"/>
      <c r="K105" s="502"/>
      <c r="L105" s="451"/>
    </row>
    <row r="106" spans="1:12">
      <c r="A106" s="451"/>
      <c r="B106" s="451"/>
      <c r="C106" s="451"/>
      <c r="D106" s="451"/>
      <c r="E106" s="451"/>
      <c r="F106" s="451"/>
      <c r="G106" s="451"/>
      <c r="H106" s="451"/>
      <c r="I106" s="502"/>
      <c r="J106" s="502"/>
      <c r="K106" s="502"/>
      <c r="L106" s="451"/>
    </row>
    <row r="107" spans="1:12">
      <c r="A107" s="451"/>
      <c r="B107" s="451"/>
      <c r="C107" s="451"/>
      <c r="D107" s="451"/>
      <c r="E107" s="451"/>
      <c r="F107" s="451"/>
      <c r="G107" s="451"/>
      <c r="H107" s="451"/>
      <c r="I107" s="502"/>
      <c r="J107" s="502"/>
      <c r="K107" s="502"/>
      <c r="L107" s="451"/>
    </row>
    <row r="108" spans="1:12">
      <c r="A108" s="451"/>
      <c r="B108" s="451"/>
      <c r="C108" s="451"/>
      <c r="D108" s="451"/>
      <c r="E108" s="451"/>
      <c r="F108" s="451"/>
      <c r="G108" s="451"/>
      <c r="H108" s="451"/>
      <c r="I108" s="502"/>
      <c r="J108" s="502"/>
      <c r="K108" s="502"/>
      <c r="L108" s="451"/>
    </row>
    <row r="109" spans="1:12">
      <c r="A109" s="451"/>
      <c r="B109" s="451"/>
      <c r="C109" s="451"/>
      <c r="D109" s="451"/>
      <c r="E109" s="451"/>
      <c r="F109" s="451"/>
      <c r="G109" s="451"/>
      <c r="H109" s="451"/>
      <c r="I109" s="502"/>
      <c r="J109" s="502"/>
      <c r="K109" s="502"/>
      <c r="L109" s="451"/>
    </row>
    <row r="110" spans="1:12">
      <c r="A110" s="451"/>
      <c r="B110" s="451"/>
      <c r="C110" s="451"/>
      <c r="D110" s="451"/>
      <c r="E110" s="451"/>
      <c r="F110" s="451"/>
      <c r="G110" s="451"/>
      <c r="H110" s="451"/>
      <c r="I110" s="502"/>
      <c r="J110" s="502"/>
      <c r="K110" s="502"/>
      <c r="L110" s="451"/>
    </row>
    <row r="111" spans="1:12">
      <c r="A111" s="451"/>
      <c r="B111" s="451"/>
      <c r="C111" s="451"/>
      <c r="D111" s="451"/>
      <c r="E111" s="451"/>
      <c r="F111" s="451"/>
      <c r="G111" s="451"/>
      <c r="H111" s="451"/>
      <c r="I111" s="502"/>
      <c r="J111" s="502"/>
      <c r="K111" s="502"/>
      <c r="L111" s="451"/>
    </row>
    <row r="112" spans="1:12">
      <c r="A112" s="451"/>
      <c r="B112" s="451"/>
      <c r="C112" s="451"/>
      <c r="D112" s="451"/>
      <c r="E112" s="451"/>
      <c r="F112" s="451"/>
      <c r="G112" s="451"/>
      <c r="H112" s="451"/>
      <c r="I112" s="502"/>
      <c r="J112" s="502"/>
      <c r="K112" s="502"/>
      <c r="L112" s="451"/>
    </row>
    <row r="113" spans="1:12">
      <c r="A113" s="451"/>
      <c r="B113" s="451"/>
      <c r="C113" s="451"/>
      <c r="D113" s="451"/>
      <c r="E113" s="451"/>
      <c r="F113" s="451"/>
      <c r="G113" s="451"/>
      <c r="H113" s="451"/>
      <c r="I113" s="502"/>
      <c r="J113" s="502"/>
      <c r="K113" s="502"/>
      <c r="L113" s="451"/>
    </row>
    <row r="114" spans="1:12">
      <c r="A114" s="451"/>
      <c r="B114" s="451"/>
      <c r="C114" s="451"/>
      <c r="D114" s="451"/>
      <c r="E114" s="451"/>
      <c r="F114" s="451"/>
      <c r="G114" s="451"/>
      <c r="H114" s="451"/>
      <c r="I114" s="502"/>
      <c r="J114" s="502"/>
      <c r="K114" s="502"/>
      <c r="L114" s="451"/>
    </row>
    <row r="115" spans="1:12">
      <c r="A115" s="451"/>
      <c r="B115" s="451"/>
      <c r="C115" s="451"/>
      <c r="D115" s="451"/>
      <c r="E115" s="451"/>
      <c r="F115" s="451"/>
      <c r="G115" s="451"/>
      <c r="H115" s="451"/>
      <c r="I115" s="502"/>
      <c r="J115" s="502"/>
      <c r="K115" s="502"/>
      <c r="L115" s="451"/>
    </row>
    <row r="116" spans="1:12">
      <c r="A116" s="451"/>
      <c r="B116" s="451"/>
      <c r="C116" s="451"/>
      <c r="D116" s="451"/>
      <c r="E116" s="451"/>
      <c r="F116" s="451"/>
      <c r="G116" s="451"/>
      <c r="H116" s="451"/>
      <c r="I116" s="502"/>
      <c r="J116" s="502"/>
      <c r="K116" s="502"/>
      <c r="L116" s="451"/>
    </row>
    <row r="117" spans="1:12">
      <c r="A117" s="451"/>
      <c r="B117" s="451"/>
      <c r="C117" s="451"/>
      <c r="D117" s="451"/>
      <c r="E117" s="451"/>
      <c r="F117" s="451"/>
      <c r="G117" s="451"/>
      <c r="H117" s="451"/>
      <c r="I117" s="502"/>
      <c r="J117" s="502"/>
      <c r="K117" s="502"/>
      <c r="L117" s="451"/>
    </row>
    <row r="118" spans="1:12">
      <c r="A118" s="451"/>
      <c r="B118" s="451"/>
      <c r="C118" s="451"/>
      <c r="D118" s="451"/>
      <c r="E118" s="451"/>
      <c r="F118" s="451"/>
      <c r="G118" s="451"/>
      <c r="H118" s="451"/>
      <c r="I118" s="502"/>
      <c r="J118" s="502"/>
      <c r="K118" s="502"/>
      <c r="L118" s="451"/>
    </row>
    <row r="119" spans="1:12">
      <c r="A119" s="451"/>
      <c r="B119" s="451"/>
      <c r="C119" s="451"/>
      <c r="D119" s="451"/>
      <c r="E119" s="451"/>
      <c r="F119" s="451"/>
      <c r="G119" s="451"/>
      <c r="H119" s="451"/>
      <c r="I119" s="502"/>
      <c r="J119" s="502"/>
      <c r="K119" s="502"/>
      <c r="L119" s="451"/>
    </row>
    <row r="120" spans="1:12">
      <c r="A120" s="451"/>
      <c r="B120" s="451"/>
      <c r="C120" s="451"/>
      <c r="D120" s="451"/>
      <c r="E120" s="451"/>
      <c r="F120" s="451"/>
      <c r="G120" s="451"/>
      <c r="H120" s="451"/>
      <c r="I120" s="502"/>
      <c r="J120" s="502"/>
      <c r="K120" s="502"/>
      <c r="L120" s="451"/>
    </row>
    <row r="121" spans="1:12">
      <c r="A121" s="451"/>
      <c r="B121" s="451"/>
      <c r="C121" s="451"/>
      <c r="D121" s="451"/>
      <c r="E121" s="451"/>
      <c r="F121" s="451"/>
      <c r="G121" s="451"/>
      <c r="H121" s="451"/>
      <c r="I121" s="502"/>
      <c r="J121" s="502"/>
      <c r="K121" s="502"/>
      <c r="L121" s="451"/>
    </row>
    <row r="122" spans="1:12">
      <c r="A122" s="451"/>
      <c r="B122" s="451"/>
      <c r="C122" s="451"/>
      <c r="D122" s="451"/>
      <c r="E122" s="451"/>
      <c r="F122" s="451"/>
      <c r="G122" s="451"/>
      <c r="H122" s="451"/>
      <c r="I122" s="502"/>
      <c r="J122" s="502"/>
      <c r="K122" s="502"/>
      <c r="L122" s="451"/>
    </row>
    <row r="123" spans="1:12">
      <c r="A123" s="451"/>
      <c r="B123" s="451"/>
      <c r="C123" s="451"/>
      <c r="D123" s="451"/>
      <c r="E123" s="451"/>
      <c r="F123" s="451"/>
      <c r="G123" s="451"/>
      <c r="H123" s="451"/>
      <c r="I123" s="502"/>
      <c r="J123" s="502"/>
      <c r="K123" s="502"/>
      <c r="L123" s="451"/>
    </row>
    <row r="124" spans="1:12">
      <c r="A124" s="451"/>
      <c r="B124" s="451"/>
      <c r="C124" s="451"/>
      <c r="D124" s="451"/>
      <c r="E124" s="451"/>
      <c r="F124" s="451"/>
      <c r="G124" s="451"/>
      <c r="H124" s="451"/>
      <c r="I124" s="502"/>
      <c r="J124" s="502"/>
      <c r="K124" s="502"/>
      <c r="L124" s="451"/>
    </row>
    <row r="125" spans="1:12">
      <c r="A125" s="451"/>
      <c r="B125" s="451"/>
      <c r="C125" s="451"/>
      <c r="D125" s="451"/>
      <c r="E125" s="451"/>
      <c r="F125" s="451"/>
      <c r="G125" s="451"/>
      <c r="H125" s="451"/>
      <c r="I125" s="502"/>
      <c r="J125" s="502"/>
      <c r="K125" s="502"/>
      <c r="L125" s="451"/>
    </row>
    <row r="126" spans="1:12">
      <c r="A126" s="451"/>
      <c r="B126" s="451"/>
      <c r="C126" s="451"/>
      <c r="D126" s="451"/>
      <c r="E126" s="451"/>
      <c r="F126" s="451"/>
      <c r="G126" s="451"/>
      <c r="H126" s="451"/>
      <c r="I126" s="502"/>
      <c r="J126" s="502"/>
      <c r="K126" s="502"/>
      <c r="L126" s="451"/>
    </row>
    <row r="127" spans="1:12">
      <c r="A127" s="451"/>
      <c r="B127" s="451"/>
      <c r="C127" s="451"/>
      <c r="D127" s="451"/>
      <c r="E127" s="451"/>
      <c r="F127" s="451"/>
      <c r="G127" s="451"/>
      <c r="H127" s="451"/>
      <c r="I127" s="502"/>
      <c r="J127" s="502"/>
      <c r="K127" s="502"/>
      <c r="L127" s="451"/>
    </row>
    <row r="128" spans="1:12">
      <c r="A128" s="451"/>
      <c r="B128" s="451"/>
      <c r="C128" s="451"/>
      <c r="D128" s="451"/>
      <c r="E128" s="451"/>
      <c r="F128" s="451"/>
      <c r="G128" s="451"/>
      <c r="H128" s="451"/>
      <c r="I128" s="502"/>
      <c r="J128" s="502"/>
      <c r="K128" s="502"/>
      <c r="L128" s="451"/>
    </row>
    <row r="129" spans="1:12">
      <c r="A129" s="451"/>
      <c r="B129" s="451"/>
      <c r="C129" s="451"/>
      <c r="D129" s="451"/>
      <c r="E129" s="451"/>
      <c r="F129" s="451"/>
      <c r="G129" s="451"/>
      <c r="H129" s="451"/>
      <c r="I129" s="502"/>
      <c r="J129" s="502"/>
      <c r="K129" s="502"/>
      <c r="L129" s="451"/>
    </row>
    <row r="130" spans="1:12">
      <c r="A130" s="451"/>
      <c r="B130" s="451"/>
      <c r="C130" s="451"/>
      <c r="D130" s="451"/>
      <c r="E130" s="451"/>
      <c r="F130" s="451"/>
      <c r="G130" s="451"/>
      <c r="H130" s="451"/>
      <c r="I130" s="502"/>
      <c r="J130" s="502"/>
      <c r="K130" s="502"/>
      <c r="L130" s="451"/>
    </row>
    <row r="131" spans="1:12">
      <c r="A131" s="451"/>
      <c r="B131" s="451"/>
      <c r="C131" s="451"/>
      <c r="D131" s="451"/>
      <c r="E131" s="451"/>
      <c r="F131" s="451"/>
      <c r="G131" s="451"/>
      <c r="H131" s="451"/>
      <c r="I131" s="502"/>
      <c r="J131" s="502"/>
      <c r="K131" s="502"/>
      <c r="L131" s="451"/>
    </row>
    <row r="132" spans="1:12">
      <c r="A132" s="451"/>
      <c r="B132" s="451"/>
      <c r="C132" s="451"/>
      <c r="D132" s="451"/>
      <c r="E132" s="451"/>
      <c r="F132" s="451"/>
      <c r="G132" s="451"/>
      <c r="H132" s="451"/>
      <c r="I132" s="502"/>
      <c r="J132" s="502"/>
      <c r="K132" s="502"/>
      <c r="L132" s="451"/>
    </row>
    <row r="133" spans="1:12">
      <c r="A133" s="451"/>
      <c r="B133" s="451"/>
      <c r="C133" s="451"/>
      <c r="D133" s="451"/>
      <c r="E133" s="451"/>
      <c r="F133" s="451"/>
      <c r="G133" s="451"/>
      <c r="H133" s="451"/>
      <c r="I133" s="502"/>
      <c r="J133" s="502"/>
      <c r="K133" s="502"/>
      <c r="L133" s="451"/>
    </row>
    <row r="134" spans="1:12">
      <c r="A134" s="451"/>
      <c r="B134" s="451"/>
      <c r="C134" s="451"/>
      <c r="D134" s="451"/>
      <c r="E134" s="451"/>
      <c r="F134" s="451"/>
      <c r="G134" s="451"/>
      <c r="H134" s="451"/>
      <c r="I134" s="502"/>
      <c r="J134" s="502"/>
      <c r="K134" s="502"/>
      <c r="L134" s="451"/>
    </row>
    <row r="135" spans="1:12">
      <c r="A135" s="451"/>
      <c r="B135" s="451"/>
      <c r="C135" s="451"/>
      <c r="D135" s="451"/>
      <c r="E135" s="451"/>
      <c r="F135" s="451"/>
      <c r="G135" s="451"/>
      <c r="H135" s="451"/>
      <c r="I135" s="502"/>
      <c r="J135" s="502"/>
      <c r="K135" s="502"/>
      <c r="L135" s="451"/>
    </row>
    <row r="136" spans="1:12">
      <c r="A136" s="451"/>
      <c r="B136" s="451"/>
      <c r="C136" s="451"/>
      <c r="D136" s="451"/>
      <c r="E136" s="451"/>
      <c r="F136" s="451"/>
      <c r="G136" s="451"/>
      <c r="H136" s="451"/>
      <c r="I136" s="502"/>
      <c r="J136" s="502"/>
      <c r="K136" s="502"/>
      <c r="L136" s="451"/>
    </row>
    <row r="137" spans="1:12">
      <c r="A137" s="451"/>
      <c r="B137" s="451"/>
      <c r="C137" s="451"/>
      <c r="D137" s="451"/>
      <c r="E137" s="451"/>
      <c r="F137" s="451"/>
      <c r="G137" s="451"/>
      <c r="H137" s="451"/>
      <c r="I137" s="502"/>
      <c r="J137" s="502"/>
      <c r="K137" s="502"/>
      <c r="L137" s="451"/>
    </row>
  </sheetData>
  <mergeCells count="1">
    <mergeCell ref="A2:K2"/>
  </mergeCells>
  <printOptions horizontalCentered="1" verticalCentered="1"/>
  <pageMargins left="0" right="0" top="0" bottom="0" header="0" footer="0"/>
  <pageSetup paperSize="9" scale="8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35</vt:i4>
      </vt:variant>
    </vt:vector>
  </HeadingPairs>
  <TitlesOfParts>
    <vt:vector size="70" baseType="lpstr">
      <vt:lpstr>FRONTPAGE</vt:lpstr>
      <vt:lpstr>Index</vt:lpstr>
      <vt:lpstr>Income Statement</vt:lpstr>
      <vt:lpstr>Balance Sheet</vt:lpstr>
      <vt:lpstr>Group Shareholder's Equity</vt:lpstr>
      <vt:lpstr>Core Bank</vt:lpstr>
      <vt:lpstr>Asset Quality Core Bank</vt:lpstr>
      <vt:lpstr>Asset Quality Group</vt:lpstr>
      <vt:lpstr>AQ Group excl. Non Core </vt:lpstr>
      <vt:lpstr>Asset Quality Non-Core</vt:lpstr>
      <vt:lpstr>Asset Quality - by Division</vt:lpstr>
      <vt:lpstr>Capital</vt:lpstr>
      <vt:lpstr>Commercial Bank - Italy</vt:lpstr>
      <vt:lpstr>Commercial Bank - Germany</vt:lpstr>
      <vt:lpstr>Commercial Bank - Austria</vt:lpstr>
      <vt:lpstr>CIB</vt:lpstr>
      <vt:lpstr>CIB Managerial Data</vt:lpstr>
      <vt:lpstr>Poland</vt:lpstr>
      <vt:lpstr>Asset Management</vt:lpstr>
      <vt:lpstr>Fineco</vt:lpstr>
      <vt:lpstr>COO – CC – Elisions - AM - Pol</vt:lpstr>
      <vt:lpstr>CEE</vt:lpstr>
      <vt:lpstr>CEE -Turkey Line_by_Line</vt:lpstr>
      <vt:lpstr>CEE - Russia</vt:lpstr>
      <vt:lpstr>CEE - Czech Republic &amp; Slovakia</vt:lpstr>
      <vt:lpstr>CEE - Hungary</vt:lpstr>
      <vt:lpstr>CEE - Slovenia</vt:lpstr>
      <vt:lpstr>CEE - Croatia</vt:lpstr>
      <vt:lpstr>CEE - Romania</vt:lpstr>
      <vt:lpstr>CEE - Bulgaria</vt:lpstr>
      <vt:lpstr>CEE - Bosnia</vt:lpstr>
      <vt:lpstr>CEE - Serbia</vt:lpstr>
      <vt:lpstr>Non-Core</vt:lpstr>
      <vt:lpstr>Fees - Details Group</vt:lpstr>
      <vt:lpstr>Branches</vt:lpstr>
      <vt:lpstr>'AQ Group excl. Non Core '!Area_stampa</vt:lpstr>
      <vt:lpstr>'Asset Management'!Area_stampa</vt:lpstr>
      <vt:lpstr>'Asset Quality - by Division'!Area_stampa</vt:lpstr>
      <vt:lpstr>'Asset Quality Core Bank'!Area_stampa</vt:lpstr>
      <vt:lpstr>'Asset Quality Group'!Area_stampa</vt:lpstr>
      <vt:lpstr>'Asset Quality Non-Core'!Area_stampa</vt:lpstr>
      <vt:lpstr>'Balance Sheet'!Area_stampa</vt:lpstr>
      <vt:lpstr>Branches!Area_stampa</vt:lpstr>
      <vt:lpstr>Capital!Area_stampa</vt:lpstr>
      <vt:lpstr>CEE!Area_stampa</vt:lpstr>
      <vt:lpstr>'CEE - Bosnia'!Area_stampa</vt:lpstr>
      <vt:lpstr>'CEE - Bulgaria'!Area_stampa</vt:lpstr>
      <vt:lpstr>'CEE - Croatia'!Area_stampa</vt:lpstr>
      <vt:lpstr>'CEE - Czech Republic &amp; Slovakia'!Area_stampa</vt:lpstr>
      <vt:lpstr>'CEE - Hungary'!Area_stampa</vt:lpstr>
      <vt:lpstr>'CEE - Romania'!Area_stampa</vt:lpstr>
      <vt:lpstr>'CEE - Russia'!Area_stampa</vt:lpstr>
      <vt:lpstr>'CEE - Serbia'!Area_stampa</vt:lpstr>
      <vt:lpstr>'CEE - Slovenia'!Area_stampa</vt:lpstr>
      <vt:lpstr>'CEE -Turkey Line_by_Line'!Area_stampa</vt:lpstr>
      <vt:lpstr>CIB!Area_stampa</vt:lpstr>
      <vt:lpstr>'CIB Managerial Data'!Area_stampa</vt:lpstr>
      <vt:lpstr>'Commercial Bank - Austria'!Area_stampa</vt:lpstr>
      <vt:lpstr>'Commercial Bank - Germany'!Area_stampa</vt:lpstr>
      <vt:lpstr>'Commercial Bank - Italy'!Area_stampa</vt:lpstr>
      <vt:lpstr>'COO – CC – Elisions - AM - Pol'!Area_stampa</vt:lpstr>
      <vt:lpstr>'Core Bank'!Area_stampa</vt:lpstr>
      <vt:lpstr>'Fees - Details Group'!Area_stampa</vt:lpstr>
      <vt:lpstr>Fineco!Area_stampa</vt:lpstr>
      <vt:lpstr>FRONTPAGE!Area_stampa</vt:lpstr>
      <vt:lpstr>'Group Shareholder''s Equity'!Area_stampa</vt:lpstr>
      <vt:lpstr>'Income Statement'!Area_stampa</vt:lpstr>
      <vt:lpstr>Index!Area_stampa</vt:lpstr>
      <vt:lpstr>'Non-Core'!Area_stampa</vt:lpstr>
      <vt:lpstr>Poland!Area_stampa</vt:lpstr>
    </vt:vector>
  </TitlesOfParts>
  <Company>UniCredit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Divisional Database</dc:title>
  <dc:creator>Yosifov Stefan Petrov (UniCredit);Padulese Carmine (UniCredit)</dc:creator>
  <cp:lastModifiedBy>LUCIANO MARIO BENCIVINNI</cp:lastModifiedBy>
  <cp:lastPrinted>2017-05-08T08:21:45Z</cp:lastPrinted>
  <dcterms:created xsi:type="dcterms:W3CDTF">2011-09-29T14:09:15Z</dcterms:created>
  <dcterms:modified xsi:type="dcterms:W3CDTF">2017-05-19T13:04:09Z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Group Consolidation and Reporting</vt:lpwstr>
  </property>
  <property fmtid="{D5CDD505-2E9C-101B-9397-08002B2CF9AE}" pid="3" name="Checked by">
    <vt:lpwstr>STEFAN PETROV YOSIFOV</vt:lpwstr>
  </property>
</Properties>
</file>