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615" windowWidth="15480" windowHeight="6960" tabRatio="957"/>
  </bookViews>
  <sheets>
    <sheet name="FRONTPAGE" sheetId="983" r:id="rId1"/>
    <sheet name="Index" sheetId="428" r:id="rId2"/>
    <sheet name="Income Statement" sheetId="901" r:id="rId3"/>
    <sheet name="Balance Sheet" sheetId="938" r:id="rId4"/>
    <sheet name="Group Shareholder's Equity" sheetId="988" r:id="rId5"/>
    <sheet name="Reclassified financial assets" sheetId="989" r:id="rId6"/>
    <sheet name="Core Bank" sheetId="965" r:id="rId7"/>
    <sheet name="Asset Quality Core Bank" sheetId="940" r:id="rId8"/>
    <sheet name="Asset Quality - Country" sheetId="942" r:id="rId9"/>
    <sheet name="Asset Quality Non-Core" sheetId="982" r:id="rId10"/>
    <sheet name="_NAR_" sheetId="4" state="hidden" r:id="rId11"/>
    <sheet name="Capital" sheetId="991" r:id="rId12"/>
    <sheet name="Commercial Bank - Italy" sheetId="903" r:id="rId13"/>
    <sheet name="Commercial Bank - Germany" sheetId="943" r:id="rId14"/>
    <sheet name="Commercial Bank - Austria" sheetId="967" r:id="rId15"/>
    <sheet name="CIB" sheetId="968" r:id="rId16"/>
    <sheet name="CIB Managerial Data" sheetId="937" r:id="rId17"/>
    <sheet name="Poland" sheetId="981" r:id="rId18"/>
    <sheet name="Asset Management" sheetId="919" r:id="rId19"/>
    <sheet name="Asset Gathering" sheetId="970" r:id="rId20"/>
    <sheet name="GBS – CC – Elisions" sheetId="985" r:id="rId21"/>
    <sheet name="CEE" sheetId="980" r:id="rId22"/>
    <sheet name="CEE - Bosnia" sheetId="948" r:id="rId23"/>
    <sheet name="CEE - Bulgaria" sheetId="972" r:id="rId24"/>
    <sheet name="CEE - Croatia" sheetId="973" r:id="rId25"/>
    <sheet name="CEE - Czech Republic &amp; Slovakia" sheetId="974" r:id="rId26"/>
    <sheet name="CEE - Hungary" sheetId="975" r:id="rId27"/>
    <sheet name="CEE - Romania" sheetId="976" r:id="rId28"/>
    <sheet name="CEE - Russia" sheetId="977" r:id="rId29"/>
    <sheet name="CEE - Serbia" sheetId="978" r:id="rId30"/>
    <sheet name="CEE - Slovenia" sheetId="979" r:id="rId31"/>
    <sheet name="Non-Core" sheetId="971" r:id="rId32"/>
  </sheets>
  <definedNames>
    <definedName name="_xlnm.Print_Area" localSheetId="19">'Asset Gathering'!$A$1:$M$38</definedName>
    <definedName name="_xlnm.Print_Area" localSheetId="18">'Asset Management'!$A$1:$M$51</definedName>
    <definedName name="_xlnm.Print_Area" localSheetId="8">'Asset Quality - Country'!$B$1:$K$72</definedName>
    <definedName name="_xlnm.Print_Area" localSheetId="7">'Asset Quality Core Bank'!$B$1:$K$64</definedName>
    <definedName name="_xlnm.Print_Area" localSheetId="9">'Asset Quality Non-Core'!$B$1:$K$64</definedName>
    <definedName name="_xlnm.Print_Area" localSheetId="3">'Balance Sheet'!$A$1:$J$39</definedName>
    <definedName name="_xlnm.Print_Area" localSheetId="11">Capital!$A$1:$L$33</definedName>
    <definedName name="_xlnm.Print_Area" localSheetId="21">CEE!$A$1:$N$39</definedName>
    <definedName name="_xlnm.Print_Area" localSheetId="22">'CEE - Bosnia'!$A$1:$N$39</definedName>
    <definedName name="_xlnm.Print_Area" localSheetId="23">'CEE - Bulgaria'!$A$1:$N$39</definedName>
    <definedName name="_xlnm.Print_Area" localSheetId="24">'CEE - Croatia'!$A$1:$N$39</definedName>
    <definedName name="_xlnm.Print_Area" localSheetId="25">'CEE - Czech Republic &amp; Slovakia'!$A$1:$N$39</definedName>
    <definedName name="_xlnm.Print_Area" localSheetId="26">'CEE - Hungary'!$A$1:$N$39</definedName>
    <definedName name="_xlnm.Print_Area" localSheetId="27">'CEE - Romania'!$A$1:$N$39</definedName>
    <definedName name="_xlnm.Print_Area" localSheetId="28">'CEE - Russia'!$A$1:$N$39</definedName>
    <definedName name="_xlnm.Print_Area" localSheetId="29">'CEE - Serbia'!$A$1:$N$39</definedName>
    <definedName name="_xlnm.Print_Area" localSheetId="30">'CEE - Slovenia'!$A$1:$N$39</definedName>
    <definedName name="_xlnm.Print_Area" localSheetId="15">CIB!$A$1:$M$38</definedName>
    <definedName name="_xlnm.Print_Area" localSheetId="16">'CIB Managerial Data'!$A$1:$J$51</definedName>
    <definedName name="_xlnm.Print_Area" localSheetId="14">'Commercial Bank - Austria'!$A$1:$M$38</definedName>
    <definedName name="_xlnm.Print_Area" localSheetId="13">'Commercial Bank - Germany'!$A$1:$M$38</definedName>
    <definedName name="_xlnm.Print_Area" localSheetId="12">'Commercial Bank - Italy'!$A$1:$M$38</definedName>
    <definedName name="_xlnm.Print_Area" localSheetId="6">'Core Bank'!$A$1:$M$38</definedName>
    <definedName name="_xlnm.Print_Area" localSheetId="0">FRONTPAGE!$A$1:$Y$63</definedName>
    <definedName name="_xlnm.Print_Area" localSheetId="20">'GBS – CC – Elisions'!$A$1:$M$37</definedName>
    <definedName name="_xlnm.Print_Area" localSheetId="4">'Group Shareholder''s Equity'!$A$1:$J$21</definedName>
    <definedName name="_xlnm.Print_Area" localSheetId="2">'Income Statement'!$A$1:$M$46</definedName>
    <definedName name="_xlnm.Print_Area" localSheetId="31">'Non-Core'!$A$1:$M$38</definedName>
    <definedName name="_xlnm.Print_Area" localSheetId="17">Poland!$A$1:$N$39</definedName>
    <definedName name="_xlnm.Print_Area" localSheetId="5">'Reclassified financial assets'!$A$1:$J$25</definedName>
  </definedNames>
  <calcPr calcId="145621" calcMode="manual"/>
</workbook>
</file>

<file path=xl/calcChain.xml><?xml version="1.0" encoding="utf-8"?>
<calcChain xmlns="http://schemas.openxmlformats.org/spreadsheetml/2006/main">
  <c r="D37" i="985" l="1"/>
  <c r="C37" i="985" l="1"/>
  <c r="L18" i="991" l="1"/>
  <c r="K18" i="991"/>
  <c r="L17" i="991"/>
  <c r="K17" i="991"/>
  <c r="L13" i="991"/>
  <c r="K13" i="991"/>
  <c r="L12" i="991"/>
  <c r="K12" i="991"/>
  <c r="L11" i="991"/>
  <c r="K11" i="991"/>
  <c r="L10" i="991"/>
  <c r="K10" i="991"/>
  <c r="L16" i="991"/>
  <c r="L15" i="991"/>
  <c r="L14" i="991"/>
  <c r="L29" i="991"/>
  <c r="K29" i="991"/>
  <c r="G28" i="991"/>
  <c r="G27" i="991"/>
  <c r="F27" i="991"/>
  <c r="G26" i="991"/>
  <c r="F26" i="991"/>
  <c r="G25" i="991"/>
  <c r="F25" i="991"/>
  <c r="H28" i="991"/>
  <c r="L28" i="991" s="1"/>
  <c r="H27" i="991"/>
  <c r="L27" i="991" s="1"/>
  <c r="H25" i="991"/>
  <c r="L25" i="991" s="1"/>
  <c r="K14" i="991" l="1"/>
  <c r="K15" i="991"/>
  <c r="K16" i="991"/>
  <c r="K25" i="991"/>
  <c r="K27" i="991"/>
  <c r="K28" i="991"/>
  <c r="H26" i="991"/>
  <c r="L26" i="991" l="1"/>
  <c r="K26" i="991"/>
  <c r="C51" i="919" l="1"/>
  <c r="C43" i="919"/>
  <c r="C44" i="919"/>
  <c r="C45" i="919"/>
  <c r="C46" i="919"/>
  <c r="C47" i="919"/>
  <c r="C48" i="919"/>
  <c r="C49" i="919"/>
  <c r="C50" i="919"/>
  <c r="C42" i="919"/>
  <c r="K31" i="971" l="1"/>
  <c r="I45" i="982"/>
  <c r="I44" i="982"/>
  <c r="I11" i="940"/>
  <c r="I45" i="940"/>
  <c r="I44" i="940"/>
  <c r="I41" i="940"/>
  <c r="I41" i="982" l="1"/>
  <c r="I10" i="982"/>
  <c r="I50" i="982"/>
  <c r="I30" i="982"/>
  <c r="I35" i="982"/>
  <c r="I48" i="942"/>
  <c r="I58" i="942"/>
  <c r="I18" i="942"/>
  <c r="I36" i="940"/>
  <c r="I63" i="940" s="1"/>
  <c r="I53" i="982"/>
  <c r="I15" i="982"/>
  <c r="I47" i="940"/>
  <c r="I27" i="942"/>
  <c r="I17" i="942"/>
  <c r="I29" i="942"/>
  <c r="I59" i="940"/>
  <c r="I62" i="940"/>
  <c r="I35" i="940"/>
  <c r="I40" i="940"/>
  <c r="I37" i="942"/>
  <c r="I10" i="940"/>
  <c r="I31" i="940"/>
  <c r="I39" i="942"/>
  <c r="I16" i="940"/>
  <c r="I53" i="940"/>
  <c r="I50" i="940"/>
  <c r="I28" i="942"/>
  <c r="I69" i="942"/>
  <c r="I59" i="982"/>
  <c r="I40" i="982"/>
  <c r="I47" i="982"/>
  <c r="I56" i="982"/>
  <c r="I11" i="982"/>
  <c r="I16" i="982"/>
  <c r="I31" i="982"/>
  <c r="I36" i="982"/>
  <c r="I62" i="982"/>
  <c r="I47" i="942"/>
  <c r="I49" i="942"/>
  <c r="I57" i="942"/>
  <c r="I68" i="942"/>
  <c r="I19" i="942"/>
  <c r="I38" i="942"/>
  <c r="I59" i="942"/>
  <c r="I67" i="942"/>
  <c r="I30" i="942"/>
  <c r="I40" i="942"/>
  <c r="I50" i="942"/>
  <c r="I60" i="942"/>
  <c r="I70" i="942"/>
  <c r="I30" i="940"/>
  <c r="I15" i="940"/>
  <c r="I54" i="940"/>
  <c r="I56" i="940"/>
  <c r="I57" i="940"/>
  <c r="I51" i="940" l="1"/>
  <c r="I60" i="940"/>
  <c r="I48" i="940"/>
  <c r="I20" i="942"/>
  <c r="I48" i="982"/>
  <c r="I51" i="982"/>
  <c r="I57" i="982"/>
  <c r="I54" i="982"/>
  <c r="I63" i="982"/>
  <c r="I60" i="982"/>
  <c r="L31" i="948" l="1"/>
  <c r="C42" i="901"/>
  <c r="K33" i="985"/>
  <c r="K43" i="901"/>
  <c r="K8" i="985" l="1"/>
  <c r="K10" i="985"/>
  <c r="K12" i="985"/>
  <c r="K14" i="985"/>
  <c r="K16" i="985"/>
  <c r="K18" i="985"/>
  <c r="K20" i="985"/>
  <c r="K22" i="985"/>
  <c r="K24" i="985"/>
  <c r="K26" i="985"/>
  <c r="L31" i="979"/>
  <c r="K31" i="943"/>
  <c r="K9" i="985"/>
  <c r="K13" i="985"/>
  <c r="K30" i="985" s="1"/>
  <c r="K17" i="985"/>
  <c r="K21" i="985"/>
  <c r="K25" i="985"/>
  <c r="L31" i="973"/>
  <c r="K31" i="968"/>
  <c r="L31" i="980"/>
  <c r="L31" i="977"/>
  <c r="L31" i="976"/>
  <c r="L31" i="975"/>
  <c r="L31" i="972"/>
  <c r="K31" i="967"/>
  <c r="K19" i="985"/>
  <c r="K23" i="985"/>
  <c r="K27" i="985"/>
  <c r="K39" i="901"/>
  <c r="K11" i="985"/>
  <c r="L31" i="978"/>
  <c r="L31" i="974"/>
  <c r="K37" i="901"/>
  <c r="K37" i="985"/>
  <c r="K31" i="970"/>
  <c r="K35" i="985"/>
  <c r="K31" i="919"/>
  <c r="L31" i="981"/>
  <c r="K31" i="903"/>
  <c r="K31" i="965"/>
  <c r="K34" i="985"/>
  <c r="K15" i="985" l="1"/>
  <c r="D60" i="942" l="1"/>
  <c r="H50" i="942"/>
  <c r="D50" i="942"/>
  <c r="F49" i="942"/>
  <c r="E49" i="942"/>
  <c r="H40" i="942"/>
  <c r="E67" i="942" l="1"/>
  <c r="E58" i="942"/>
  <c r="H39" i="942"/>
  <c r="D49" i="942"/>
  <c r="G59" i="942"/>
  <c r="F60" i="942"/>
  <c r="D48" i="942"/>
  <c r="H48" i="942"/>
  <c r="E59" i="942"/>
  <c r="H60" i="942"/>
  <c r="G68" i="942"/>
  <c r="F48" i="942"/>
  <c r="G69" i="942"/>
  <c r="F70" i="942"/>
  <c r="F59" i="942"/>
  <c r="G58" i="942"/>
  <c r="D69" i="942"/>
  <c r="H69" i="942"/>
  <c r="F69" i="942"/>
  <c r="E47" i="942"/>
  <c r="D68" i="942"/>
  <c r="H68" i="942"/>
  <c r="H49" i="942"/>
  <c r="G49" i="942"/>
  <c r="F50" i="942"/>
  <c r="D59" i="942"/>
  <c r="H59" i="942"/>
  <c r="E69" i="942"/>
  <c r="D70" i="942"/>
  <c r="H70" i="942"/>
  <c r="F68" i="942"/>
  <c r="E48" i="942"/>
  <c r="G48" i="942"/>
  <c r="E57" i="942"/>
  <c r="G57" i="942"/>
  <c r="D58" i="942"/>
  <c r="F58" i="942"/>
  <c r="H58" i="942"/>
  <c r="G67" i="942"/>
  <c r="G47" i="942"/>
  <c r="E68" i="942"/>
  <c r="D67" i="942"/>
  <c r="F67" i="942"/>
  <c r="H67" i="942"/>
  <c r="E70" i="942"/>
  <c r="G70" i="942"/>
  <c r="D57" i="942"/>
  <c r="F57" i="942"/>
  <c r="H57" i="942"/>
  <c r="E60" i="942"/>
  <c r="G60" i="942"/>
  <c r="D47" i="942"/>
  <c r="F47" i="942"/>
  <c r="H47" i="942"/>
  <c r="E50" i="942"/>
  <c r="G50" i="942"/>
  <c r="E10" i="428" l="1"/>
  <c r="E11" i="428" s="1"/>
  <c r="E12" i="428" s="1"/>
  <c r="E13" i="428" s="1"/>
  <c r="E17" i="428" s="1"/>
  <c r="E18" i="428" s="1"/>
  <c r="E19" i="428" s="1"/>
  <c r="E20" i="428" s="1"/>
  <c r="E21" i="428" s="1"/>
  <c r="E22" i="428" s="1"/>
  <c r="E23" i="428" s="1"/>
  <c r="E24" i="428" s="1"/>
  <c r="E39" i="981" l="1"/>
  <c r="D51" i="919" l="1"/>
  <c r="D50" i="919"/>
  <c r="D49" i="919"/>
  <c r="D48" i="919"/>
  <c r="D47" i="919"/>
  <c r="D46" i="919"/>
  <c r="D45" i="919"/>
  <c r="D44" i="919"/>
  <c r="D43" i="919"/>
  <c r="D42" i="919"/>
  <c r="H29" i="942" l="1"/>
  <c r="H28" i="942"/>
  <c r="H30" i="942"/>
  <c r="H27" i="942"/>
  <c r="H18" i="942" l="1"/>
  <c r="H20" i="942"/>
  <c r="H17" i="942"/>
  <c r="H19" i="942"/>
  <c r="E39" i="980" l="1"/>
  <c r="E39" i="978" l="1"/>
  <c r="E39" i="972"/>
  <c r="E39" i="975"/>
  <c r="E39" i="977"/>
  <c r="E39" i="979"/>
  <c r="E39" i="973"/>
  <c r="E39" i="948"/>
  <c r="E39" i="976"/>
  <c r="E39" i="974"/>
  <c r="C31" i="948" l="1"/>
  <c r="E14" i="970"/>
  <c r="E14" i="976"/>
  <c r="E19" i="978"/>
  <c r="E34" i="919"/>
  <c r="E36" i="919"/>
  <c r="E35" i="948"/>
  <c r="E13" i="972"/>
  <c r="H31" i="974"/>
  <c r="K31" i="977"/>
  <c r="E12" i="973"/>
  <c r="E14" i="973"/>
  <c r="E23" i="973"/>
  <c r="E12" i="974"/>
  <c r="C31" i="974"/>
  <c r="E14" i="974"/>
  <c r="E16" i="974"/>
  <c r="E17" i="974"/>
  <c r="E19" i="974"/>
  <c r="E21" i="974"/>
  <c r="E12" i="975"/>
  <c r="E14" i="975"/>
  <c r="E38" i="975"/>
  <c r="E11" i="976"/>
  <c r="E11" i="977"/>
  <c r="E12" i="977"/>
  <c r="E17" i="977"/>
  <c r="E12" i="978"/>
  <c r="E14" i="978"/>
  <c r="E11" i="971"/>
  <c r="E15" i="971"/>
  <c r="H31" i="971"/>
  <c r="E19" i="971"/>
  <c r="E23" i="971"/>
  <c r="E17" i="972"/>
  <c r="G31" i="973"/>
  <c r="E15" i="975"/>
  <c r="E19" i="977"/>
  <c r="E21" i="977"/>
  <c r="C31" i="979"/>
  <c r="E35" i="970"/>
  <c r="E38" i="970"/>
  <c r="E25" i="980"/>
  <c r="I31" i="976"/>
  <c r="C31" i="978"/>
  <c r="C31" i="973"/>
  <c r="E26" i="919"/>
  <c r="E32" i="919"/>
  <c r="E36" i="948"/>
  <c r="E38" i="972"/>
  <c r="E15" i="973"/>
  <c r="E36" i="973"/>
  <c r="E15" i="974"/>
  <c r="E20" i="974"/>
  <c r="E22" i="974"/>
  <c r="E35" i="974"/>
  <c r="E13" i="975"/>
  <c r="E18" i="975"/>
  <c r="E35" i="976"/>
  <c r="E13" i="977"/>
  <c r="E15" i="977"/>
  <c r="E16" i="977"/>
  <c r="E22" i="977"/>
  <c r="E36" i="977"/>
  <c r="E13" i="978"/>
  <c r="E15" i="978"/>
  <c r="E16" i="978"/>
  <c r="E36" i="979"/>
  <c r="E32" i="971"/>
  <c r="E38" i="971"/>
  <c r="E34" i="970"/>
  <c r="E36" i="970"/>
  <c r="E26" i="974"/>
  <c r="E11" i="975"/>
  <c r="E36" i="975"/>
  <c r="E16" i="976"/>
  <c r="E17" i="976"/>
  <c r="C31" i="976"/>
  <c r="H31" i="976"/>
  <c r="E19" i="976"/>
  <c r="E20" i="976"/>
  <c r="E21" i="976"/>
  <c r="E22" i="976"/>
  <c r="H31" i="978"/>
  <c r="E26" i="978"/>
  <c r="E34" i="971"/>
  <c r="E36" i="971"/>
  <c r="G31" i="919"/>
  <c r="E35" i="919"/>
  <c r="E38" i="919"/>
  <c r="E32" i="970"/>
  <c r="I31" i="972"/>
  <c r="E16" i="973"/>
  <c r="E17" i="973"/>
  <c r="D31" i="973"/>
  <c r="E31" i="973" s="1"/>
  <c r="I31" i="973"/>
  <c r="E19" i="973"/>
  <c r="E20" i="973"/>
  <c r="E21" i="973"/>
  <c r="E22" i="973"/>
  <c r="E38" i="973"/>
  <c r="I31" i="975"/>
  <c r="E19" i="975"/>
  <c r="E20" i="975"/>
  <c r="D31" i="977"/>
  <c r="I31" i="977"/>
  <c r="E26" i="977"/>
  <c r="E38" i="977"/>
  <c r="E35" i="978"/>
  <c r="E12" i="979"/>
  <c r="E16" i="979"/>
  <c r="E26" i="979"/>
  <c r="E38" i="979"/>
  <c r="E38" i="980"/>
  <c r="E34" i="980"/>
  <c r="E34" i="972"/>
  <c r="E32" i="973"/>
  <c r="E32" i="977"/>
  <c r="E32" i="979"/>
  <c r="E32" i="980"/>
  <c r="E32" i="972"/>
  <c r="E23" i="974"/>
  <c r="E34" i="974"/>
  <c r="E24" i="976"/>
  <c r="E24" i="978"/>
  <c r="E34" i="978"/>
  <c r="E10" i="970"/>
  <c r="E18" i="970"/>
  <c r="H31" i="970"/>
  <c r="E22" i="970"/>
  <c r="E26" i="970"/>
  <c r="E36" i="980"/>
  <c r="E17" i="948"/>
  <c r="E20" i="948"/>
  <c r="E34" i="948"/>
  <c r="E36" i="972"/>
  <c r="K31" i="973"/>
  <c r="E24" i="973"/>
  <c r="E35" i="973"/>
  <c r="E32" i="974"/>
  <c r="E38" i="974"/>
  <c r="E24" i="975"/>
  <c r="E35" i="975"/>
  <c r="E32" i="976"/>
  <c r="E38" i="976"/>
  <c r="G31" i="977"/>
  <c r="E23" i="977"/>
  <c r="E35" i="977"/>
  <c r="E32" i="978"/>
  <c r="E38" i="978"/>
  <c r="E8" i="979"/>
  <c r="G31" i="979"/>
  <c r="K31" i="979"/>
  <c r="E23" i="979"/>
  <c r="E24" i="979"/>
  <c r="E25" i="979"/>
  <c r="E35" i="979"/>
  <c r="E8" i="971"/>
  <c r="E12" i="971"/>
  <c r="E32" i="975"/>
  <c r="E21" i="972"/>
  <c r="D31" i="975"/>
  <c r="E23" i="976"/>
  <c r="E34" i="976"/>
  <c r="E35" i="980"/>
  <c r="E32" i="948"/>
  <c r="E38" i="948"/>
  <c r="E35" i="972"/>
  <c r="E34" i="973"/>
  <c r="E8" i="974"/>
  <c r="E9" i="974"/>
  <c r="E10" i="974"/>
  <c r="E11" i="974"/>
  <c r="J31" i="974"/>
  <c r="E36" i="974"/>
  <c r="E34" i="975"/>
  <c r="E36" i="976"/>
  <c r="E34" i="977"/>
  <c r="E8" i="978"/>
  <c r="E9" i="978"/>
  <c r="E10" i="978"/>
  <c r="E11" i="978"/>
  <c r="E36" i="978"/>
  <c r="E34" i="979"/>
  <c r="E35" i="971"/>
  <c r="E8" i="948"/>
  <c r="E9" i="948"/>
  <c r="E10" i="948"/>
  <c r="E11" i="948"/>
  <c r="G31" i="948"/>
  <c r="K31" i="948"/>
  <c r="E25" i="948"/>
  <c r="E16" i="972"/>
  <c r="E18" i="972"/>
  <c r="H31" i="972"/>
  <c r="E19" i="972"/>
  <c r="E20" i="972"/>
  <c r="E22" i="972"/>
  <c r="E23" i="972"/>
  <c r="E13" i="976"/>
  <c r="K31" i="978"/>
  <c r="E8" i="973"/>
  <c r="E16" i="975"/>
  <c r="E17" i="975"/>
  <c r="C31" i="975"/>
  <c r="H31" i="975"/>
  <c r="E21" i="975"/>
  <c r="E22" i="975"/>
  <c r="E12" i="976"/>
  <c r="E15" i="976"/>
  <c r="E26" i="976"/>
  <c r="J31" i="977"/>
  <c r="G31" i="978"/>
  <c r="E23" i="978"/>
  <c r="H31" i="979"/>
  <c r="E22" i="979"/>
  <c r="I31" i="948"/>
  <c r="C31" i="919"/>
  <c r="E20" i="970"/>
  <c r="H31" i="980"/>
  <c r="E17" i="980"/>
  <c r="C31" i="980"/>
  <c r="E23" i="980"/>
  <c r="E24" i="980"/>
  <c r="E12" i="948"/>
  <c r="E13" i="948"/>
  <c r="E14" i="948"/>
  <c r="E15" i="948"/>
  <c r="D31" i="948"/>
  <c r="E11" i="972"/>
  <c r="E25" i="972"/>
  <c r="E18" i="973"/>
  <c r="D31" i="976"/>
  <c r="E31" i="976" s="1"/>
  <c r="E10" i="971"/>
  <c r="C31" i="971"/>
  <c r="E14" i="971"/>
  <c r="E18" i="971"/>
  <c r="E22" i="971"/>
  <c r="E25" i="971"/>
  <c r="E15" i="970"/>
  <c r="C31" i="972"/>
  <c r="E16" i="948"/>
  <c r="E19" i="948"/>
  <c r="E21" i="948"/>
  <c r="E22" i="948"/>
  <c r="E12" i="972"/>
  <c r="E14" i="972"/>
  <c r="E15" i="972"/>
  <c r="E26" i="972"/>
  <c r="E9" i="973"/>
  <c r="E10" i="973"/>
  <c r="E11" i="973"/>
  <c r="E17" i="979"/>
  <c r="E18" i="979"/>
  <c r="E19" i="979"/>
  <c r="E20" i="979"/>
  <c r="E21" i="979"/>
  <c r="E11" i="970"/>
  <c r="G31" i="972"/>
  <c r="D31" i="971"/>
  <c r="E9" i="919"/>
  <c r="E13" i="919"/>
  <c r="E17" i="919"/>
  <c r="E21" i="919"/>
  <c r="E25" i="919"/>
  <c r="E24" i="970"/>
  <c r="E27" i="972"/>
  <c r="E19" i="970"/>
  <c r="E23" i="970"/>
  <c r="K31" i="980"/>
  <c r="D31" i="980"/>
  <c r="J31" i="948"/>
  <c r="K31" i="972"/>
  <c r="E8" i="972"/>
  <c r="E9" i="972"/>
  <c r="E10" i="972"/>
  <c r="I31" i="974"/>
  <c r="E27" i="974"/>
  <c r="K31" i="976"/>
  <c r="E18" i="977"/>
  <c r="G31" i="971"/>
  <c r="E26" i="971"/>
  <c r="E13" i="973"/>
  <c r="H31" i="973"/>
  <c r="E13" i="974"/>
  <c r="G31" i="976"/>
  <c r="J31" i="979"/>
  <c r="E27" i="979"/>
  <c r="G31" i="980"/>
  <c r="H31" i="948"/>
  <c r="D31" i="974"/>
  <c r="H31" i="977"/>
  <c r="E17" i="978"/>
  <c r="E20" i="978"/>
  <c r="E21" i="978"/>
  <c r="E22" i="978"/>
  <c r="E27" i="978"/>
  <c r="E9" i="979"/>
  <c r="E10" i="979"/>
  <c r="E11" i="979"/>
  <c r="E13" i="979"/>
  <c r="E14" i="979"/>
  <c r="E15" i="979"/>
  <c r="E27" i="948"/>
  <c r="D31" i="970"/>
  <c r="I31" i="970"/>
  <c r="E25" i="973"/>
  <c r="E26" i="973"/>
  <c r="E27" i="973"/>
  <c r="E8" i="975"/>
  <c r="E9" i="975"/>
  <c r="E10" i="975"/>
  <c r="E25" i="975"/>
  <c r="E8" i="970"/>
  <c r="J31" i="970"/>
  <c r="E9" i="970"/>
  <c r="E12" i="970"/>
  <c r="E13" i="970"/>
  <c r="E16" i="970"/>
  <c r="E17" i="970"/>
  <c r="F31" i="970"/>
  <c r="E21" i="970"/>
  <c r="E25" i="970"/>
  <c r="E8" i="980"/>
  <c r="E9" i="980"/>
  <c r="E10" i="980"/>
  <c r="E11" i="980"/>
  <c r="E12" i="980"/>
  <c r="E13" i="980"/>
  <c r="E14" i="980"/>
  <c r="E15" i="980"/>
  <c r="E16" i="980"/>
  <c r="E18" i="980"/>
  <c r="E19" i="980"/>
  <c r="E20" i="980"/>
  <c r="E21" i="980"/>
  <c r="E22" i="980"/>
  <c r="E26" i="980"/>
  <c r="E27" i="980"/>
  <c r="E23" i="948"/>
  <c r="E24" i="948"/>
  <c r="E24" i="972"/>
  <c r="G31" i="974"/>
  <c r="K31" i="974"/>
  <c r="E24" i="974"/>
  <c r="E25" i="974"/>
  <c r="G31" i="975"/>
  <c r="K31" i="975"/>
  <c r="E23" i="975"/>
  <c r="D31" i="978"/>
  <c r="I31" i="978"/>
  <c r="I31" i="979"/>
  <c r="E9" i="971"/>
  <c r="E13" i="971"/>
  <c r="I31" i="971"/>
  <c r="E16" i="971"/>
  <c r="E17" i="971"/>
  <c r="F31" i="971"/>
  <c r="J31" i="971"/>
  <c r="E20" i="971"/>
  <c r="E21" i="971"/>
  <c r="E24" i="971"/>
  <c r="E27" i="971"/>
  <c r="G31" i="970"/>
  <c r="E27" i="970"/>
  <c r="J31" i="980"/>
  <c r="E26" i="948"/>
  <c r="J31" i="972"/>
  <c r="J31" i="973"/>
  <c r="J31" i="975"/>
  <c r="E26" i="975"/>
  <c r="E27" i="975"/>
  <c r="E8" i="976"/>
  <c r="E9" i="976"/>
  <c r="E10" i="976"/>
  <c r="J31" i="976"/>
  <c r="E25" i="976"/>
  <c r="E27" i="976"/>
  <c r="E8" i="977"/>
  <c r="E9" i="977"/>
  <c r="E10" i="977"/>
  <c r="E14" i="977"/>
  <c r="C31" i="977"/>
  <c r="E20" i="977"/>
  <c r="E25" i="977"/>
  <c r="E27" i="977"/>
  <c r="J31" i="978"/>
  <c r="E25" i="978"/>
  <c r="D31" i="979"/>
  <c r="E31" i="979" s="1"/>
  <c r="E18" i="978"/>
  <c r="E24" i="977"/>
  <c r="E18" i="976"/>
  <c r="E18" i="974"/>
  <c r="D31" i="972"/>
  <c r="E18" i="948"/>
  <c r="I31" i="980"/>
  <c r="C31" i="970"/>
  <c r="E8" i="919"/>
  <c r="E12" i="919"/>
  <c r="E16" i="919"/>
  <c r="E20" i="919"/>
  <c r="E11" i="919"/>
  <c r="E15" i="919"/>
  <c r="E19" i="919"/>
  <c r="E23" i="919"/>
  <c r="E10" i="919"/>
  <c r="E14" i="919"/>
  <c r="E22" i="919"/>
  <c r="D31" i="919"/>
  <c r="H31" i="919"/>
  <c r="F31" i="919"/>
  <c r="J31" i="919"/>
  <c r="E24" i="919"/>
  <c r="E18" i="919"/>
  <c r="I31" i="919"/>
  <c r="E27" i="919"/>
  <c r="E43" i="919"/>
  <c r="E42" i="919"/>
  <c r="E31" i="948" l="1"/>
  <c r="E31" i="977"/>
  <c r="E31" i="978"/>
  <c r="E31" i="974"/>
  <c r="E31" i="970"/>
  <c r="E31" i="975"/>
  <c r="E31" i="971"/>
  <c r="E31" i="919"/>
  <c r="E31" i="980"/>
  <c r="E31" i="972"/>
  <c r="E34" i="981" l="1"/>
  <c r="E36" i="981"/>
  <c r="E35" i="981"/>
  <c r="E38" i="981"/>
  <c r="E19" i="981"/>
  <c r="E23" i="981"/>
  <c r="E26" i="981"/>
  <c r="E27" i="981"/>
  <c r="E17" i="981"/>
  <c r="H31" i="981"/>
  <c r="E8" i="981"/>
  <c r="E9" i="981"/>
  <c r="E11" i="981"/>
  <c r="E12" i="981"/>
  <c r="E10" i="981"/>
  <c r="C31" i="981"/>
  <c r="I31" i="981"/>
  <c r="E14" i="981"/>
  <c r="E22" i="981"/>
  <c r="E25" i="981"/>
  <c r="F25" i="981" s="1"/>
  <c r="E13" i="981"/>
  <c r="K31" i="981"/>
  <c r="D31" i="981"/>
  <c r="J31" i="981"/>
  <c r="E21" i="981"/>
  <c r="E24" i="981"/>
  <c r="F24" i="981" s="1"/>
  <c r="E16" i="981"/>
  <c r="G31" i="981"/>
  <c r="E20" i="981"/>
  <c r="E18" i="981"/>
  <c r="G62" i="982"/>
  <c r="G47" i="982"/>
  <c r="H45" i="982"/>
  <c r="G45" i="982"/>
  <c r="F45" i="982"/>
  <c r="E45" i="982"/>
  <c r="D45" i="982"/>
  <c r="H44" i="982"/>
  <c r="G44" i="982"/>
  <c r="F44" i="982"/>
  <c r="E44" i="982"/>
  <c r="D44" i="982"/>
  <c r="D47" i="982" l="1"/>
  <c r="H47" i="982"/>
  <c r="E47" i="982"/>
  <c r="F47" i="982"/>
  <c r="G50" i="982"/>
  <c r="H59" i="982"/>
  <c r="H50" i="982"/>
  <c r="E62" i="982"/>
  <c r="E50" i="982"/>
  <c r="D62" i="982"/>
  <c r="D50" i="982"/>
  <c r="F62" i="982"/>
  <c r="F50" i="982"/>
  <c r="F31" i="968"/>
  <c r="H56" i="982"/>
  <c r="H53" i="982"/>
  <c r="H62" i="982"/>
  <c r="C12" i="985"/>
  <c r="G16" i="982"/>
  <c r="F56" i="982"/>
  <c r="D59" i="982"/>
  <c r="D12" i="985"/>
  <c r="E19" i="903"/>
  <c r="E8" i="967"/>
  <c r="E14" i="967"/>
  <c r="E16" i="967"/>
  <c r="E20" i="967"/>
  <c r="E36" i="967"/>
  <c r="E8" i="968"/>
  <c r="E12" i="968"/>
  <c r="E17" i="968"/>
  <c r="E21" i="968"/>
  <c r="E24" i="968"/>
  <c r="E36" i="968"/>
  <c r="G31" i="903"/>
  <c r="E21" i="982"/>
  <c r="H40" i="982"/>
  <c r="E11" i="903"/>
  <c r="E20" i="903"/>
  <c r="E25" i="903"/>
  <c r="E35" i="903"/>
  <c r="E26" i="943"/>
  <c r="E36" i="943"/>
  <c r="E36" i="903"/>
  <c r="E35" i="943"/>
  <c r="E23" i="903"/>
  <c r="E24" i="903"/>
  <c r="E26" i="903"/>
  <c r="E34" i="903"/>
  <c r="E22" i="943"/>
  <c r="E38" i="943"/>
  <c r="E11" i="967"/>
  <c r="E32" i="967"/>
  <c r="E35" i="967"/>
  <c r="E38" i="967"/>
  <c r="E35" i="968"/>
  <c r="E38" i="968"/>
  <c r="E27" i="903"/>
  <c r="E38" i="903"/>
  <c r="E34" i="943"/>
  <c r="F31" i="967"/>
  <c r="E24" i="967"/>
  <c r="E34" i="967"/>
  <c r="E34" i="968"/>
  <c r="E31" i="981"/>
  <c r="E36" i="982"/>
  <c r="E10" i="967"/>
  <c r="C31" i="967"/>
  <c r="H31" i="967"/>
  <c r="E19" i="967"/>
  <c r="E22" i="967"/>
  <c r="E25" i="967"/>
  <c r="E19" i="943"/>
  <c r="E11" i="943"/>
  <c r="G31" i="968"/>
  <c r="F10" i="982"/>
  <c r="E12" i="943"/>
  <c r="E17" i="943"/>
  <c r="G31" i="967"/>
  <c r="E19" i="968"/>
  <c r="E23" i="968"/>
  <c r="E26" i="968"/>
  <c r="E22" i="968"/>
  <c r="E25" i="968"/>
  <c r="E15" i="967"/>
  <c r="E23" i="967"/>
  <c r="E26" i="967"/>
  <c r="E11" i="968"/>
  <c r="E13" i="943"/>
  <c r="F59" i="982"/>
  <c r="E18" i="967"/>
  <c r="H41" i="982"/>
  <c r="E8" i="903"/>
  <c r="E12" i="903"/>
  <c r="E9" i="967"/>
  <c r="E12" i="967"/>
  <c r="E17" i="967"/>
  <c r="E21" i="967"/>
  <c r="E17" i="903"/>
  <c r="D30" i="982"/>
  <c r="F11" i="982"/>
  <c r="H10" i="982"/>
  <c r="H15" i="982"/>
  <c r="E20" i="982"/>
  <c r="G30" i="982"/>
  <c r="F30" i="982"/>
  <c r="E35" i="982"/>
  <c r="G41" i="982"/>
  <c r="D40" i="982"/>
  <c r="D41" i="982"/>
  <c r="D10" i="982"/>
  <c r="G10" i="982"/>
  <c r="F21" i="982"/>
  <c r="D25" i="982"/>
  <c r="E25" i="982"/>
  <c r="H30" i="982"/>
  <c r="D36" i="982"/>
  <c r="F35" i="982"/>
  <c r="F41" i="982"/>
  <c r="E8" i="943"/>
  <c r="I31" i="968"/>
  <c r="E31" i="982"/>
  <c r="G35" i="982"/>
  <c r="E41" i="982"/>
  <c r="G40" i="982"/>
  <c r="E9" i="903"/>
  <c r="E10" i="903"/>
  <c r="E13" i="903"/>
  <c r="H31" i="903"/>
  <c r="E14" i="903"/>
  <c r="E16" i="903"/>
  <c r="F31" i="903"/>
  <c r="J31" i="903"/>
  <c r="F31" i="943"/>
  <c r="J31" i="943"/>
  <c r="E13" i="967"/>
  <c r="I31" i="967"/>
  <c r="J31" i="967"/>
  <c r="E27" i="967"/>
  <c r="D31" i="968"/>
  <c r="E11" i="982"/>
  <c r="E26" i="982"/>
  <c r="F25" i="982"/>
  <c r="D35" i="982"/>
  <c r="H35" i="982"/>
  <c r="D31" i="903"/>
  <c r="I31" i="903"/>
  <c r="E21" i="903"/>
  <c r="E22" i="903"/>
  <c r="E9" i="943"/>
  <c r="I31" i="943"/>
  <c r="E16" i="943"/>
  <c r="G31" i="943"/>
  <c r="E20" i="943"/>
  <c r="E23" i="943"/>
  <c r="E27" i="943"/>
  <c r="E9" i="968"/>
  <c r="E10" i="968"/>
  <c r="E13" i="968"/>
  <c r="H31" i="968"/>
  <c r="E14" i="968"/>
  <c r="E16" i="968"/>
  <c r="J31" i="968"/>
  <c r="E20" i="968"/>
  <c r="E27" i="968"/>
  <c r="E10" i="943"/>
  <c r="H31" i="943"/>
  <c r="E14" i="943"/>
  <c r="D31" i="943"/>
  <c r="E21" i="943"/>
  <c r="E24" i="943"/>
  <c r="E25" i="943"/>
  <c r="C31" i="968"/>
  <c r="E18" i="968"/>
  <c r="D31" i="967"/>
  <c r="E18" i="943"/>
  <c r="C31" i="943"/>
  <c r="E18" i="903"/>
  <c r="C31" i="903"/>
  <c r="D53" i="982"/>
  <c r="F20" i="982"/>
  <c r="E30" i="982"/>
  <c r="G36" i="982"/>
  <c r="F40" i="982"/>
  <c r="E10" i="982"/>
  <c r="G31" i="982"/>
  <c r="E40" i="982"/>
  <c r="F53" i="982"/>
  <c r="G11" i="982"/>
  <c r="D11" i="982"/>
  <c r="H11" i="982"/>
  <c r="H16" i="982"/>
  <c r="F26" i="982"/>
  <c r="D31" i="982"/>
  <c r="H31" i="982"/>
  <c r="H36" i="982"/>
  <c r="H63" i="982" s="1"/>
  <c r="E53" i="982"/>
  <c r="G56" i="982"/>
  <c r="E59" i="982"/>
  <c r="G15" i="982"/>
  <c r="D21" i="982"/>
  <c r="D26" i="982"/>
  <c r="F31" i="982"/>
  <c r="F36" i="982"/>
  <c r="G53" i="982"/>
  <c r="E56" i="982"/>
  <c r="G59" i="982"/>
  <c r="D56" i="982"/>
  <c r="D20" i="982"/>
  <c r="D51" i="982" l="1"/>
  <c r="G63" i="982"/>
  <c r="E51" i="982"/>
  <c r="D48" i="982"/>
  <c r="D54" i="982"/>
  <c r="F63" i="982"/>
  <c r="F51" i="982"/>
  <c r="H51" i="982"/>
  <c r="G51" i="982"/>
  <c r="D63" i="982"/>
  <c r="H60" i="982"/>
  <c r="E60" i="982"/>
  <c r="E63" i="982"/>
  <c r="E31" i="968"/>
  <c r="E31" i="903"/>
  <c r="E31" i="943"/>
  <c r="E31" i="967"/>
  <c r="E57" i="982"/>
  <c r="G54" i="982"/>
  <c r="G48" i="982"/>
  <c r="E54" i="982"/>
  <c r="E41" i="940"/>
  <c r="D57" i="982"/>
  <c r="G57" i="982"/>
  <c r="G60" i="982"/>
  <c r="E48" i="982"/>
  <c r="G40" i="940"/>
  <c r="H48" i="982"/>
  <c r="F54" i="982"/>
  <c r="D60" i="982"/>
  <c r="F57" i="982"/>
  <c r="F60" i="982"/>
  <c r="H57" i="982"/>
  <c r="H54" i="982"/>
  <c r="F48" i="982"/>
  <c r="F41" i="940"/>
  <c r="E40" i="940"/>
  <c r="G41" i="940"/>
  <c r="D41" i="940"/>
  <c r="F40" i="940"/>
  <c r="H40" i="940"/>
  <c r="H41" i="940"/>
  <c r="D40" i="940"/>
  <c r="E32" i="965" l="1"/>
  <c r="E35" i="965"/>
  <c r="E38" i="965"/>
  <c r="E34" i="965"/>
  <c r="E36" i="965"/>
  <c r="E27" i="965"/>
  <c r="E26" i="965"/>
  <c r="E25" i="965"/>
  <c r="E24" i="965"/>
  <c r="E23" i="965" l="1"/>
  <c r="J37" i="985"/>
  <c r="J35" i="985"/>
  <c r="I37" i="985"/>
  <c r="I35" i="985"/>
  <c r="H37" i="985"/>
  <c r="H35" i="985"/>
  <c r="G37" i="985"/>
  <c r="G35" i="985"/>
  <c r="F37" i="985"/>
  <c r="F35" i="985"/>
  <c r="D35" i="985"/>
  <c r="D34" i="985"/>
  <c r="D33" i="985"/>
  <c r="J27" i="985"/>
  <c r="J26" i="985"/>
  <c r="J25" i="985"/>
  <c r="J24" i="985"/>
  <c r="J23" i="985"/>
  <c r="J22" i="985"/>
  <c r="J21" i="985"/>
  <c r="J20" i="985"/>
  <c r="J19" i="985"/>
  <c r="J17" i="985"/>
  <c r="J16" i="985"/>
  <c r="J14" i="985"/>
  <c r="J12" i="985"/>
  <c r="J11" i="985"/>
  <c r="J10" i="985"/>
  <c r="J9" i="985"/>
  <c r="J8" i="985"/>
  <c r="I27" i="985"/>
  <c r="I26" i="985"/>
  <c r="I25" i="985"/>
  <c r="I24" i="985"/>
  <c r="I23" i="985"/>
  <c r="I22" i="985"/>
  <c r="I21" i="985"/>
  <c r="I20" i="985"/>
  <c r="I19" i="985"/>
  <c r="I17" i="985"/>
  <c r="I16" i="985"/>
  <c r="I14" i="985"/>
  <c r="I13" i="985"/>
  <c r="I12" i="985"/>
  <c r="I11" i="985"/>
  <c r="I10" i="985"/>
  <c r="I9" i="985"/>
  <c r="I8" i="985"/>
  <c r="H27" i="985"/>
  <c r="H26" i="985"/>
  <c r="H25" i="985"/>
  <c r="H24" i="985"/>
  <c r="H23" i="985"/>
  <c r="H22" i="985"/>
  <c r="H21" i="985"/>
  <c r="H20" i="985"/>
  <c r="H19" i="985"/>
  <c r="H18" i="985"/>
  <c r="H17" i="985"/>
  <c r="H16" i="985"/>
  <c r="H14" i="985"/>
  <c r="H13" i="985"/>
  <c r="H12" i="985"/>
  <c r="H11" i="985"/>
  <c r="H10" i="985"/>
  <c r="H9" i="985"/>
  <c r="H8" i="985"/>
  <c r="G13" i="985"/>
  <c r="G12" i="985"/>
  <c r="G11" i="985"/>
  <c r="G10" i="985"/>
  <c r="G9" i="985"/>
  <c r="G8" i="985"/>
  <c r="G27" i="985"/>
  <c r="G26" i="985"/>
  <c r="G25" i="985"/>
  <c r="G24" i="985"/>
  <c r="G23" i="985"/>
  <c r="G22" i="985"/>
  <c r="G21" i="985"/>
  <c r="G20" i="985"/>
  <c r="G19" i="985"/>
  <c r="G17" i="985"/>
  <c r="G16" i="985"/>
  <c r="G14" i="985"/>
  <c r="F27" i="985"/>
  <c r="F26" i="985"/>
  <c r="F25" i="985"/>
  <c r="F24" i="985"/>
  <c r="F23" i="985"/>
  <c r="F22" i="985"/>
  <c r="F21" i="985"/>
  <c r="F20" i="985"/>
  <c r="F19" i="985"/>
  <c r="F17" i="985"/>
  <c r="F16" i="985"/>
  <c r="F14" i="985"/>
  <c r="F12" i="985"/>
  <c r="F11" i="985"/>
  <c r="F10" i="985"/>
  <c r="F9" i="985"/>
  <c r="F8" i="985"/>
  <c r="D27" i="985"/>
  <c r="D26" i="985"/>
  <c r="D25" i="985"/>
  <c r="D24" i="985"/>
  <c r="D23" i="985"/>
  <c r="D22" i="985"/>
  <c r="D21" i="985"/>
  <c r="D20" i="985"/>
  <c r="D19" i="985"/>
  <c r="D18" i="985"/>
  <c r="D17" i="985"/>
  <c r="D16" i="985"/>
  <c r="D14" i="985"/>
  <c r="D13" i="985"/>
  <c r="D11" i="985"/>
  <c r="D10" i="985"/>
  <c r="D9" i="985"/>
  <c r="D8" i="985"/>
  <c r="C25" i="985"/>
  <c r="C24" i="985"/>
  <c r="E38" i="901"/>
  <c r="C26" i="985"/>
  <c r="C23" i="985"/>
  <c r="J18" i="985" l="1"/>
  <c r="J37" i="901"/>
  <c r="F33" i="985"/>
  <c r="G34" i="985"/>
  <c r="H33" i="985"/>
  <c r="I34" i="985"/>
  <c r="J33" i="985"/>
  <c r="C27" i="985"/>
  <c r="F34" i="985"/>
  <c r="G33" i="985"/>
  <c r="H34" i="985"/>
  <c r="I33" i="985"/>
  <c r="C35" i="985"/>
  <c r="E35" i="985" s="1"/>
  <c r="E43" i="901"/>
  <c r="E37" i="985"/>
  <c r="E45" i="901"/>
  <c r="C33" i="985"/>
  <c r="E33" i="985" s="1"/>
  <c r="E41" i="901"/>
  <c r="F18" i="985"/>
  <c r="F37" i="901"/>
  <c r="E25" i="985"/>
  <c r="E25" i="901"/>
  <c r="E24" i="985"/>
  <c r="G37" i="901"/>
  <c r="G18" i="985"/>
  <c r="F13" i="985"/>
  <c r="J13" i="985"/>
  <c r="D37" i="901"/>
  <c r="F39" i="901"/>
  <c r="I37" i="901"/>
  <c r="I18" i="985"/>
  <c r="J39" i="901"/>
  <c r="E23" i="985"/>
  <c r="E23" i="901"/>
  <c r="H39" i="901"/>
  <c r="D39" i="901"/>
  <c r="G39" i="901"/>
  <c r="H37" i="901"/>
  <c r="I39" i="901"/>
  <c r="C9" i="985" l="1"/>
  <c r="E44" i="919" l="1"/>
  <c r="E46" i="919"/>
  <c r="E48" i="919"/>
  <c r="E50" i="919"/>
  <c r="E45" i="919"/>
  <c r="E47" i="919"/>
  <c r="E49" i="919"/>
  <c r="E51" i="919"/>
  <c r="G19" i="942" l="1"/>
  <c r="F19" i="942"/>
  <c r="E19" i="942"/>
  <c r="D19" i="942"/>
  <c r="D20" i="942" l="1"/>
  <c r="F20" i="942"/>
  <c r="E18" i="942"/>
  <c r="E20" i="942"/>
  <c r="G20" i="942"/>
  <c r="D18" i="942"/>
  <c r="F18" i="942"/>
  <c r="G18" i="942"/>
  <c r="E17" i="942"/>
  <c r="G17" i="942"/>
  <c r="D17" i="942"/>
  <c r="F17" i="942"/>
  <c r="E46" i="901" l="1"/>
  <c r="C1" i="982" l="1"/>
  <c r="F59" i="940"/>
  <c r="F56" i="940"/>
  <c r="E56" i="940"/>
  <c r="D56" i="940"/>
  <c r="F53" i="940"/>
  <c r="G47" i="940"/>
  <c r="F47" i="940"/>
  <c r="E47" i="940"/>
  <c r="D47" i="940"/>
  <c r="G59" i="940" l="1"/>
  <c r="G50" i="940"/>
  <c r="E53" i="940"/>
  <c r="E59" i="940"/>
  <c r="D53" i="940"/>
  <c r="D59" i="940"/>
  <c r="E50" i="940"/>
  <c r="E62" i="940"/>
  <c r="G53" i="940"/>
  <c r="G56" i="940"/>
  <c r="G62" i="940"/>
  <c r="D50" i="940"/>
  <c r="D62" i="940"/>
  <c r="F50" i="940"/>
  <c r="F62" i="940"/>
  <c r="H16" i="940"/>
  <c r="H50" i="940"/>
  <c r="H47" i="940"/>
  <c r="H11" i="940"/>
  <c r="H31" i="940"/>
  <c r="H59" i="940"/>
  <c r="H62" i="940"/>
  <c r="H53" i="940"/>
  <c r="H56" i="940"/>
  <c r="D11" i="940"/>
  <c r="E10" i="940"/>
  <c r="G10" i="940"/>
  <c r="G15" i="940"/>
  <c r="E20" i="940"/>
  <c r="E25" i="940"/>
  <c r="E30" i="940"/>
  <c r="G30" i="940"/>
  <c r="E35" i="940"/>
  <c r="D10" i="940"/>
  <c r="F10" i="940"/>
  <c r="H10" i="940"/>
  <c r="H15" i="940"/>
  <c r="D20" i="940"/>
  <c r="F20" i="940"/>
  <c r="D25" i="940"/>
  <c r="F25" i="940"/>
  <c r="D30" i="940"/>
  <c r="F30" i="940"/>
  <c r="H30" i="940"/>
  <c r="D35" i="940"/>
  <c r="F35" i="940"/>
  <c r="H35" i="940"/>
  <c r="G35" i="940"/>
  <c r="C34" i="985" l="1"/>
  <c r="E34" i="985" s="1"/>
  <c r="E42" i="901"/>
  <c r="J34" i="985"/>
  <c r="C22" i="985" l="1"/>
  <c r="C21" i="985"/>
  <c r="C20" i="985"/>
  <c r="C19" i="985"/>
  <c r="C18" i="985"/>
  <c r="C17" i="985"/>
  <c r="C16" i="985"/>
  <c r="C14" i="985"/>
  <c r="C13" i="985"/>
  <c r="C11" i="985"/>
  <c r="C10" i="985"/>
  <c r="C8" i="985"/>
  <c r="H36" i="940"/>
  <c r="G36" i="940"/>
  <c r="F36" i="940"/>
  <c r="E36" i="940"/>
  <c r="D36" i="940"/>
  <c r="G31" i="940"/>
  <c r="G60" i="940" s="1"/>
  <c r="F31" i="940"/>
  <c r="E31" i="940"/>
  <c r="E60" i="940" s="1"/>
  <c r="D31" i="940"/>
  <c r="D60" i="940" s="1"/>
  <c r="F26" i="940"/>
  <c r="E26" i="940"/>
  <c r="D26" i="940"/>
  <c r="F21" i="940"/>
  <c r="F54" i="940" s="1"/>
  <c r="E21" i="940"/>
  <c r="D21" i="940"/>
  <c r="G16" i="940"/>
  <c r="G51" i="940" s="1"/>
  <c r="G11" i="940"/>
  <c r="G48" i="940" s="1"/>
  <c r="F11" i="940"/>
  <c r="E11" i="940"/>
  <c r="D27" i="942"/>
  <c r="G30" i="942"/>
  <c r="F30" i="942"/>
  <c r="E30" i="942"/>
  <c r="D30" i="942"/>
  <c r="G29" i="942"/>
  <c r="F29" i="942"/>
  <c r="E29" i="942"/>
  <c r="D29" i="942"/>
  <c r="E28" i="942"/>
  <c r="G28" i="942"/>
  <c r="D28" i="942"/>
  <c r="F28" i="942"/>
  <c r="E27" i="942"/>
  <c r="G27" i="942"/>
  <c r="F27" i="942"/>
  <c r="H37" i="942"/>
  <c r="F38" i="942"/>
  <c r="E38" i="942"/>
  <c r="D39" i="942"/>
  <c r="E45" i="940"/>
  <c r="F44" i="940"/>
  <c r="E44" i="940"/>
  <c r="H45" i="940"/>
  <c r="D45" i="940"/>
  <c r="H44" i="940"/>
  <c r="D44" i="940"/>
  <c r="G45" i="940"/>
  <c r="G44" i="940"/>
  <c r="F39" i="942"/>
  <c r="E37" i="942"/>
  <c r="F45" i="940"/>
  <c r="C1" i="942"/>
  <c r="E39" i="942"/>
  <c r="G38" i="942"/>
  <c r="G39" i="942"/>
  <c r="D40" i="942"/>
  <c r="F40" i="942"/>
  <c r="F37" i="942"/>
  <c r="D38" i="942"/>
  <c r="D37" i="942"/>
  <c r="H38" i="942"/>
  <c r="G40" i="942"/>
  <c r="G37" i="942"/>
  <c r="E40" i="942"/>
  <c r="F60" i="940" l="1"/>
  <c r="E48" i="940"/>
  <c r="D54" i="940"/>
  <c r="E57" i="940"/>
  <c r="F48" i="940"/>
  <c r="E54" i="940"/>
  <c r="D57" i="940"/>
  <c r="F57" i="940"/>
  <c r="E51" i="940"/>
  <c r="E63" i="940"/>
  <c r="G54" i="940"/>
  <c r="G57" i="940"/>
  <c r="G63" i="940"/>
  <c r="D51" i="940"/>
  <c r="D63" i="940"/>
  <c r="D48" i="940"/>
  <c r="F51" i="940"/>
  <c r="F63" i="940"/>
  <c r="H63" i="940"/>
  <c r="H57" i="940"/>
  <c r="H54" i="940"/>
  <c r="H60" i="940"/>
  <c r="H48" i="940"/>
  <c r="H51" i="940"/>
  <c r="E10" i="965"/>
  <c r="E22" i="965"/>
  <c r="E14" i="965"/>
  <c r="E11" i="901"/>
  <c r="E15" i="901"/>
  <c r="E19" i="901"/>
  <c r="E24" i="901"/>
  <c r="E29" i="901"/>
  <c r="E33" i="901"/>
  <c r="E18" i="965"/>
  <c r="E27" i="901"/>
  <c r="E31" i="901"/>
  <c r="E13" i="901"/>
  <c r="C39" i="901"/>
  <c r="E39" i="901" s="1"/>
  <c r="H31" i="965"/>
  <c r="E10" i="901"/>
  <c r="E22" i="901"/>
  <c r="E8" i="965"/>
  <c r="E16" i="965"/>
  <c r="G31" i="965"/>
  <c r="I31" i="965"/>
  <c r="E26" i="901"/>
  <c r="E14" i="901"/>
  <c r="C37" i="901"/>
  <c r="E37" i="901" s="1"/>
  <c r="E12" i="965"/>
  <c r="E20" i="965"/>
  <c r="E9" i="901"/>
  <c r="E17" i="901"/>
  <c r="E21" i="901"/>
  <c r="E8" i="901"/>
  <c r="E12" i="901"/>
  <c r="E16" i="901"/>
  <c r="E20" i="901"/>
  <c r="C31" i="965"/>
  <c r="E30" i="901"/>
  <c r="E28" i="901"/>
  <c r="E32" i="901"/>
  <c r="E34" i="901"/>
  <c r="E19" i="965"/>
  <c r="E21" i="965"/>
  <c r="F31" i="965"/>
  <c r="J31" i="965"/>
  <c r="E18" i="901"/>
  <c r="E9" i="965"/>
  <c r="E11" i="965"/>
  <c r="E13" i="965"/>
  <c r="E17" i="965"/>
  <c r="D31" i="965"/>
  <c r="E31" i="965" l="1"/>
  <c r="E27" i="985"/>
  <c r="E22" i="985"/>
  <c r="E20" i="985"/>
  <c r="H30" i="985"/>
  <c r="E9" i="985"/>
  <c r="E10" i="985"/>
  <c r="E19" i="985"/>
  <c r="G30" i="985"/>
  <c r="E11" i="985"/>
  <c r="E16" i="985"/>
  <c r="E8" i="985"/>
  <c r="E12" i="985"/>
  <c r="J30" i="985"/>
  <c r="F30" i="985"/>
  <c r="I30" i="985"/>
  <c r="E14" i="985"/>
  <c r="E13" i="985"/>
  <c r="E18" i="985"/>
  <c r="E26" i="985"/>
  <c r="D30" i="985"/>
  <c r="C30" i="985"/>
  <c r="E21" i="985"/>
  <c r="E17" i="985"/>
  <c r="E30" i="985" l="1"/>
  <c r="E32" i="943" l="1"/>
  <c r="E32" i="903"/>
  <c r="E32" i="981"/>
  <c r="D15" i="985" l="1"/>
  <c r="C15" i="985"/>
  <c r="E32" i="968"/>
  <c r="H15" i="985"/>
  <c r="I15" i="985"/>
  <c r="G15" i="985"/>
  <c r="E15" i="943"/>
  <c r="F15" i="985"/>
  <c r="E15" i="903"/>
  <c r="J15" i="985"/>
  <c r="E15" i="981"/>
  <c r="E15" i="968"/>
  <c r="E15" i="965"/>
  <c r="E15" i="985" l="1"/>
</calcChain>
</file>

<file path=xl/sharedStrings.xml><?xml version="1.0" encoding="utf-8"?>
<sst xmlns="http://schemas.openxmlformats.org/spreadsheetml/2006/main" count="1492" uniqueCount="250">
  <si>
    <t>q/q</t>
  </si>
  <si>
    <t>CIB</t>
  </si>
  <si>
    <t>TCPM_TAGETIKONN_001</t>
  </si>
  <si>
    <t>CONSOLIDATED INCOME STATEMENT</t>
  </si>
  <si>
    <t>y/y</t>
  </si>
  <si>
    <t>y/y %</t>
  </si>
  <si>
    <t>(mln Euro)</t>
  </si>
  <si>
    <t>%</t>
  </si>
  <si>
    <t>OTHER FIGURES</t>
  </si>
  <si>
    <t>INCOME STATEMENT</t>
  </si>
  <si>
    <t>at const. FX</t>
  </si>
  <si>
    <t>CEE Division</t>
  </si>
  <si>
    <t>Asset Management</t>
  </si>
  <si>
    <t>Asset Gathering</t>
  </si>
  <si>
    <t>Financing &amp; Advisory (F&amp;A)</t>
  </si>
  <si>
    <t>Global Transaction Business (GTB)</t>
  </si>
  <si>
    <t>Markets</t>
  </si>
  <si>
    <r>
      <t xml:space="preserve">CIB Division - </t>
    </r>
    <r>
      <rPr>
        <b/>
        <sz val="14"/>
        <color indexed="9"/>
        <rFont val="Arial"/>
        <family val="2"/>
      </rPr>
      <t>Additional Disclosure (managerial figures)</t>
    </r>
  </si>
  <si>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</si>
  <si>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</si>
  <si>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</si>
  <si>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</si>
  <si>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</si>
  <si>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</si>
  <si>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</si>
  <si>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</si>
  <si>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</si>
  <si>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</si>
  <si>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</si>
  <si>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</si>
  <si>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</si>
  <si>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</si>
  <si>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</si>
  <si>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</si>
  <si>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</si>
  <si>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</si>
  <si>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</si>
  <si>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</si>
  <si>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Asset Quality - Country Breakdown</t>
  </si>
  <si>
    <t>Poland</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</si>
  <si>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</si>
  <si>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</si>
  <si>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</si>
  <si>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</si>
  <si>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</si>
  <si>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</si>
  <si>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</si>
  <si>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</si>
  <si>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&lt;wddxPacket version='1.0'&gt;&lt;header&gt;&lt;/header&gt;&lt;data&gt;&lt;struct&gt;&lt;var name='IR02_01'&gt;&lt;struct&gt;&lt;var name='CODE'&gt;&lt;string&gt;IR02_01&lt;/string&gt;&lt;/var&gt;&lt;var name='SHEETS'&gt;&lt;struct&gt;&lt;var name='1'&gt;&lt;string&gt;&lt;/string&gt;&lt;/var&gt;&lt;/struct&gt;&lt;/var&gt;&lt;/struct&gt;&lt;/var&gt;&lt;var name='IR02_02'&gt;&lt;struct&gt;&lt;var name='CODE'&gt;&lt;string&gt;IR02_02&lt;/string&gt;&lt;/var&gt;&lt;var name='SHEETS'&gt;&lt;struct&gt;&lt;var name='1'&gt;&lt;string&gt;&lt;/string&gt;&lt;/var&gt;&lt;/struct&gt;&lt;/var&gt;&lt;/struct&gt;&lt;/var&gt;&lt;var name='NOP Division'&gt;&lt;struct&gt;&lt;var name='INTERNAL'&gt;&lt;string&gt;Vero&lt;/string&gt;&lt;/var&gt;&lt;var name='SHEETS'&gt;&lt;struct&gt;&lt;var name='NOP Division'&gt;&lt;string&gt;NOP Division&lt;/string&gt;&lt;/var&gt;&lt;/struct&gt;&lt;/var&gt;&lt;/struct&gt;&lt;/var&gt;&lt;var name='IR02_03'&gt;&lt;struct&gt;&lt;var name='CODE'&gt;&lt;string&gt;IR02_03&lt;/string&gt;&lt;/var&gt;&lt;var name='SHEETS'&gt;&lt;struct&gt;&lt;var name='1'&gt;&lt;string&gt;Group BL Structure= "F&amp;amp;SME NETWORK"&lt;/string&gt;&lt;/var&gt;&lt;var name='2'&gt;&lt;string&gt;Group BL Structure= "CIB"&lt;/string&gt;&lt;/var&gt;&lt;var name='3'&gt;&lt;string&gt;Group BL Structure= "PRIVATE BANKING"&lt;/string&gt;&lt;/var&gt;&lt;/struct&gt;&lt;/var&gt;&lt;/struct&gt;&lt;/var&gt;&lt;var name='IR02_04'&gt;&lt;struct&gt;&lt;var name='CODE'&gt;&lt;string&gt;IR02_04&lt;/string&gt;&lt;/var&gt;&lt;var name='SHEETS'&gt;&lt;struct&gt;&lt;var name='1'&gt;&lt;string&gt;Hierarchy LE/REGION 2009= "UCI ITALY", Group BL Structure= "F&amp;amp;SME NETWORK"&lt;/string&gt;&lt;/var&gt;&lt;var name='2'&gt;&lt;string&gt;Hierarchy LE/REGION 2009= "UCB SUBGROUP", Group BL Structure= "F&amp;amp;SME NETWORK"&lt;/string&gt;&lt;/var&gt;&lt;var name='3'&gt;&lt;string&gt;Hierarchy LE/REGION 2009= "BACA (excl. CEE)", Group BL Structure= "F&amp;amp;SME NETWORK"&lt;/string&gt;&lt;/var&gt;&lt;var name='4'&gt;&lt;string&gt;Hierarchy LE/REGION 2009= "GROUP", Group BL Structure= "F&amp;amp;SME PRODUCT FACTORIES"&lt;/string&gt;&lt;/var&gt;&lt;var name='5'&gt;&lt;string&gt;Hierarchy LE/REGION 2009= "UCI ITALY", Group BL Structure= "CIB"&lt;/string&gt;&lt;/var&gt;&lt;var name='6'&gt;&lt;string&gt;Hierarchy LE/REGION 2009= "UCB SUBGROUP", Group BL Structure= "CIB"&lt;/string&gt;&lt;/var&gt;&lt;var name='7'&gt;&lt;string&gt;Hierarchy LE/REGION 2009= "BACA (excl. CEE)", Group BL Structure= "CIB"&lt;/string&gt;&lt;/var&gt;&lt;var name='8'&gt;&lt;string&gt;Hierarchy LE/REGION 2009= "UCI ITALY", Group BL Structure= "PRIVATE BANKING"&lt;/string&gt;&lt;/var&gt;&lt;var name='9'&gt;&lt;string&gt;Hierarchy LE/REGION 2009= "UCB SUBGROUP", Group BL Structure= "PRIVATE BANKING"&lt;/string&gt;&lt;/var&gt;&lt;var name='10'&gt;&lt;string&gt;Hierarchy LE/REGION 2009= "BACA (excl. CEE)", Group BL Structure= "PRIVATE BANKING"&lt;/string&gt;&lt;/var&gt;&lt;/struct&gt;&lt;/var&gt;&lt;/struct&gt;&lt;/var&gt;&lt;var name='IR02_05'&gt;&lt;struct&gt;&lt;var name='CODE'&gt;&lt;string&gt;IR02_05&lt;/string&gt;&lt;/var&gt;&lt;var name='SHEETS'&gt;&lt;struct&gt;&lt;var name='1'&gt;&lt;string&gt;Group BL Structure= "F&amp;amp;SME NETWORK"&lt;/string&gt;&lt;/var&gt;&lt;var name='2'&gt;&lt;string&gt;Group BL Structure= "CIB"&lt;/string&gt;&lt;/var&gt;&lt;var name='3'&gt;&lt;string&gt;Group BL Structure= "PRIVATE BANKING"&lt;/string&gt;&lt;/var&gt;&lt;/struct&gt;&lt;/var&gt;&lt;/struct&gt;&lt;/var&gt;&lt;var name='IR02_06'&gt;&lt;struct&gt;&lt;var name='CODE'&gt;&lt;string&gt;IR02_06&lt;/string&gt;&lt;/var&gt;&lt;var name='SHEETS'&gt;&lt;struct&gt;&lt;var name='1'&gt;&lt;string&gt;&lt;/string&gt;&lt;/var&gt;&lt;/struct&gt;&lt;/var&gt;&lt;/struct&gt;&lt;/var&gt;&lt;var name='IR02_07'&gt;&lt;struct&gt;&lt;var name='CODE'&gt;&lt;string&gt;IR02_07&lt;/string&gt;&lt;/var&gt;&lt;var name='SHEETS'&gt;&lt;struct&gt;&lt;var name='1'&gt;&lt;string&gt;&lt;/string&gt;&lt;/var&gt;&lt;/struct&gt;&lt;/var&gt;&lt;/struct&gt;&lt;/var&gt;&lt;var name='IR02_08'&gt;&lt;struct&gt;&lt;var name='CODE'&gt;&lt;string&gt;IR02_08&lt;/string&gt;&lt;/var&gt;&lt;var name='SHEETS'&gt;&lt;struct&gt;&lt;var name='1'&gt;&lt;string&gt;Hierarchy LE/REGION 2009= "BALTICS"&lt;/string&gt;&lt;/var&gt;&lt;var name='2'&gt;&lt;string&gt;Hierarchy LE/REGION 2009= "BOSNIA"&lt;/string&gt;&lt;/var&gt;&lt;var name='3'&gt;&lt;string&gt;Hierarchy LE/REGION 2009= "BULGARIA"&lt;/string&gt;&lt;/var&gt;&lt;var name='4'&gt;&lt;string&gt;Hierarchy LE/REGION 2009= "CROATIA"&lt;/string&gt;&lt;/var&gt;&lt;var name='5'&gt;&lt;string&gt;Hierarchy LE/REGION 2009= "CZECH REPUBLIC"&lt;/string&gt;&lt;/var&gt;&lt;var name='6'&gt;&lt;string&gt;Hierarchy LE/REGION 2009= "HUNGARY"&lt;/string&gt;&lt;/var&gt;&lt;var name='7'&gt;&lt;string&gt;Hierarchy LE/REGION 2009= "KAZAKHSTAN"&lt;/string&gt;&lt;/var&gt;&lt;var name='8'&gt;&lt;string&gt;Hierarchy LE/REGION 2009= "ROMANIA"&lt;/string&gt;&lt;/var&gt;&lt;var name='9'&gt;&lt;string&gt;Hierarchy LE/REGION 2009= "RUSSIA"&lt;/string&gt;&lt;/var&gt;&lt;var name='10'&gt;&lt;string&gt;Hierarchy LE/REGION 2009= "SERBIA"&lt;/string&gt;&lt;/var&gt;&lt;var name='11'&gt;&lt;string&gt;Hierarchy LE/REGION 2009= "TURKEY"&lt;/string&gt;&lt;/var&gt;&lt;var name='12'&gt;&lt;string&gt;Hierarchy LE/REGION 2009= "UKRAINE"&lt;/string&gt;&lt;/var&gt;&lt;var name='13'&gt;&lt;string&gt;Hierarchy LE/REGION 2009= "PEKAO SUBGROUP"&lt;/string&gt;&lt;/var&gt;&lt;/struct&gt;&lt;/var&gt;&lt;/struct&gt;&lt;/var&gt;&lt;var name='IR02_09'&gt;&lt;struct&gt;&lt;var name='CODE'&gt;&lt;string&gt;IR02_09&lt;/string&gt;&lt;/var&gt;&lt;var name='SHEETS'&gt;&lt;struct&gt;&lt;var name='1'&gt;&lt;string&gt;Hierarchy LE/REGION 2009= "SLOVAKIA", Group BL Structure= "CEE"&lt;/string&gt;&lt;/var&gt;&lt;var name='2'&gt;&lt;string&gt;Hierarchy LE/REGION 2009= "SLOVENIA", Group BL Structure= "CEE"&lt;/string&gt;&lt;/var&gt;&lt;/struct&gt;&lt;/var&gt;&lt;/struct&gt;&lt;/var&gt;&lt;var name='IR02_10'&gt;&lt;struct&gt;&lt;var name='CODE'&gt;&lt;string&gt;IR02_10&lt;/string&gt;&lt;/var&gt;&lt;var name='SHEETS'&gt;&lt;struct&gt;&lt;var name='1'&gt;&lt;string&gt;&lt;/string&gt;&lt;/var&gt;&lt;/struct&gt;&lt;/var&gt;&lt;/struct&gt;&lt;/var&gt;&lt;var name='IR02_11'&gt;&lt;struct&gt;&lt;var name='CODE'&gt;&lt;string&gt;IR02_11&lt;/string&gt;&lt;/var&gt;&lt;var name='SHEETS'&gt;&lt;struct&gt;&lt;var name='1'&gt;&lt;string&gt;&lt;/string&gt;&lt;/var&gt;&lt;/struct&gt;&lt;/var&gt;&lt;/struct&gt;&lt;/var&gt;&lt;var name='Index1'&gt;&lt;struct&gt;&lt;var name='INTERNAL'&gt;&lt;string&gt;Vero&lt;/string&gt;&lt;/var&gt;&lt;var name='SHEETS'&gt;&lt;struct&gt;&lt;var name='Index1'&gt;&lt;string&gt;Index1&lt;/string&gt;&lt;/var&gt;&lt;/struct&gt;&lt;/var&gt;&lt;/struct&gt;&lt;/var&gt;&lt;var name='Cover'&gt;&lt;struct&gt;&lt;var name='INTERNAL'&gt;&lt;string&gt;Vero&lt;/string&gt;&lt;/var&gt;&lt;var name='SHEETS'&gt;&lt;struct&gt;&lt;var name='Cover'&gt;&lt;string&gt;Cover&lt;/string&gt;&lt;/var&gt;&lt;/struct&gt;&lt;/var&gt;&lt;/struct&gt;&lt;/var&gt;&lt;var name='IR02_12'&gt;&lt;struct&gt;&lt;var name='CODE'&gt;&lt;string&gt;IR02_12&lt;/string&gt;&lt;/var&gt;&lt;var name='SHEETS'&gt;&lt;struct&gt;&lt;var name='1'&gt;&lt;string&gt;&lt;/string&gt;&lt;/var&gt;&lt;/struct&gt;&lt;/var&gt;&lt;/struct&gt;&lt;/var&gt;&lt;var name='IR02_13'&gt;&lt;struct&gt;&lt;var name='CODE'&gt;&lt;string&gt;IR02_13&lt;/string&gt;&lt;/var&gt;&lt;var name='SHEETS'&gt;&lt;struct&gt;&lt;var name='1'&gt;&lt;string&gt;&lt;/string&gt;&lt;/var&gt;&lt;/struct&gt;&lt;/var&gt;&lt;/struct&gt;&lt;/var&gt;&lt;var name='IR02_14'&gt;&lt;struct&gt;&lt;var name='CODE'&gt;&lt;string&gt;IR02_14&lt;/string&gt;&lt;/var&gt;&lt;var name='SHEETS'&gt;&lt;struct&gt;&lt;var name='1'&gt;&lt;string&gt;&lt;/string&gt;&lt;/var&gt;&lt;/struct&gt;&lt;/var&gt;&lt;/struct&gt;&lt;/var&gt;&lt;/struct&gt;&lt;/data&gt;&lt;/wddxPacket&gt;</t>
  </si>
  <si>
    <t>&lt;wddxPacket version='1.0'&gt;&lt;header&gt;&lt;/header&gt;&lt;data&gt;&lt;struct&gt;&lt;var name='Cover'&gt;&lt;struct&gt;&lt;var name='NAME'&gt;&lt;string&gt;Cover&lt;/string&gt;&lt;/var&gt;&lt;var name='SHEET'&gt;&lt;string&gt;Cover&lt;/string&gt;&lt;/var&gt;&lt;var name='SHEET_NAME'&gt;&lt;string&gt;Cover&lt;/string&gt;&lt;/var&gt;&lt;var name='EXTERNAL_SHEET_NAME'&gt;&lt;string&gt;Cover&lt;/string&gt;&lt;/var&gt;&lt;/struct&gt;&lt;/var&gt;&lt;var name='Index1'&gt;&lt;struct&gt;&lt;var name='NAME'&gt;&lt;string&gt;Index1&lt;/string&gt;&lt;/var&gt;&lt;var name='SHEET'&gt;&lt;string&gt;Index1&lt;/string&gt;&lt;/var&gt;&lt;var name='SHEET_NAME'&gt;&lt;string&gt;Index&lt;/string&gt;&lt;/var&gt;&lt;var name='EXTERNAL_SHEET_NAME'&gt;&lt;string&gt;Index1&lt;/string&gt;&lt;/var&gt;&lt;/struct&gt;&lt;/var&gt;&lt;var name='IR02_01: IR02_01 - '&gt;&lt;struct&gt;&lt;var name='NAME'&gt;&lt;string&gt;IR02_01&lt;/string&gt;&lt;/var&gt;&lt;var name='SHEET'&gt;&lt;string&gt;1&lt;/string&gt;&lt;/var&gt;&lt;var name='SHEET_NAME'&gt;&lt;string&gt;Income Statement&lt;/string&gt;&lt;/var&gt;&lt;var name='EXTERNAL_SHEET_NAME'&gt;&lt;string&gt;IR02_01|1&lt;/string&gt;&lt;/var&gt;&lt;/struct&gt;&lt;/var&gt;&lt;var name='IR02_12: IR02_12 - '&gt;&lt;struct&gt;&lt;var name='NAME'&gt;&lt;string&gt;IR02_12&lt;/string&gt;&lt;/var&gt;&lt;var name='SHEET'&gt;&lt;string&gt;1&lt;/string&gt;&lt;/var&gt;&lt;var name='SHEET_NAME'&gt;&lt;string&gt;Balance Sheet&lt;/string&gt;&lt;/var&gt;&lt;var name='EXTERNAL_SHEET_NAME'&gt;&lt;string&gt;IR02_12|1&lt;/string&gt;&lt;/var&gt;&lt;/struct&gt;&lt;/var&gt;&lt;var name='IR02_02: IR02_02 - '&gt;&lt;struct&gt;&lt;var name='NAME'&gt;&lt;string&gt;IR02_02&lt;/string&gt;&lt;/var&gt;&lt;var name='SHEET'&gt;&lt;string&gt;1&lt;/string&gt;&lt;/var&gt;&lt;var name='SHEET_NAME'&gt;&lt;string&gt;Net Commissions&lt;/string&gt;&lt;/var&gt;&lt;var name='EXTERNAL_SHEET_NAME'&gt;&lt;string&gt;IR02_02|1&lt;/string&gt;&lt;/var&gt;&lt;/struct&gt;&lt;/var&gt;&lt;var name='IR02_14: IR02_14 - '&gt;&lt;struct&gt;&lt;var name='NAME'&gt;&lt;string&gt;IR02_14&lt;/string&gt;&lt;/var&gt;&lt;var name='SHEET'&gt;&lt;string&gt;1&lt;/string&gt;&lt;/var&gt;&lt;var name='SHEET_NAME'&gt;&lt;string&gt;Asset Quality&lt;/string&gt;&lt;/var&gt;&lt;var name='EXTERNAL_SHEET_NAME'&gt;&lt;string&gt;IR02_14|1&lt;/string&gt;&lt;/var&gt;&lt;/struct&gt;&lt;/var&gt;&lt;var name='IR02_13: IR02_13 - '&gt;&lt;struct&gt;&lt;var name='NAME'&gt;&lt;string&gt;IR02_13&lt;/string&gt;&lt;/var&gt;&lt;var name='SHEET'&gt;&lt;string&gt;1&lt;/string&gt;&lt;/var&gt;&lt;var name='SHEET_NAME'&gt;&lt;string&gt;Capital&lt;/string&gt;&lt;/var&gt;&lt;var name='EXTERNAL_SHEET_NAME'&gt;&lt;string&gt;IR02_13|1&lt;/string&gt;&lt;/var&gt;&lt;/struct&gt;&lt;/var&gt;&lt;var name='NOP Division'&gt;&lt;struct&gt;&lt;var name='NAME'&gt;&lt;string&gt;NOP Division&lt;/string&gt;&lt;/var&gt;&lt;var name='SHEET'&gt;&lt;string&gt;NOP Division&lt;/string&gt;&lt;/var&gt;&lt;var name='SHEET_NAME'&gt;&lt;string&gt;NOP Divisions&lt;/string&gt;&lt;/var&gt;&lt;var name='EXTERNAL_SHEET_NAME'&gt;&lt;string&gt;NOP Division&lt;/string&gt;&lt;/var&gt;&lt;/struct&gt;&lt;/var&gt;&lt;var name='IR02_03: IR02_03 - Group BL Structure= &amp;quot;F&amp;amp;SME NETWORK&amp;quot;'&gt;&lt;struct&gt;&lt;var name='NAME'&gt;&lt;string&gt;IR02_03&lt;/string&gt;&lt;/var&gt;&lt;var name='SHEET'&gt;&lt;string&gt;1&lt;/string&gt;&lt;/var&gt;&lt;var name='SHEET_NAME'&gt;&lt;string&gt;Family &amp;amp; SME Networks&lt;/string&gt;&lt;/var&gt;&lt;var name='EXTERNAL_SHEET_NAME'&gt;&lt;string&gt;IR02_03|1&lt;/string&gt;&lt;/var&gt;&lt;/struct&gt;&lt;/var&gt;&lt;var name='IR02_04: IR02_04 - Hierarchy LE/REGION 2009= &amp;quot;UCI ITALY&amp;quot;, Group BL Structure= &amp;quot;F&amp;amp;SME NETWORK&amp;quot;'&gt;&lt;struct&gt;&lt;var name='NAME'&gt;&lt;string&gt;IR02_04&lt;/string&gt;&lt;/var&gt;&lt;var name='SHEET'&gt;&lt;string&gt;1&lt;/string&gt;&lt;/var&gt;&lt;var name='SHEET_NAME'&gt;&lt;string&gt;Family &amp;amp; SME Network - Italy&lt;/string&gt;&lt;/var&gt;&lt;var name='EXTERNAL_SHEET_NAME'&gt;&lt;string&gt;IR02_04|1&lt;/string&gt;&lt;/var&gt;&lt;/struct&gt;&lt;/var&gt;&lt;var name='IR02_04: IR02_04 - Hierarchy LE/REGION 2009= &amp;quot;UCB SUBGROUP&amp;quot;, Group BL Structure= &amp;quot;F&amp;amp;SME NETWORK&amp;quot;'&gt;&lt;struct&gt;&lt;var name='NAME'&gt;&lt;string&gt;IR02_04&lt;/string&gt;&lt;/var&gt;&lt;var name='SHEET'&gt;&lt;string&gt;2&lt;/string&gt;&lt;/var&gt;&lt;var name='SHEET_NAME'&gt;&lt;string&gt;Family &amp;amp; SME Network - Germany&lt;/string&gt;&lt;/var&gt;&lt;var name='EXTERNAL_SHEET_NAME'&gt;&lt;string&gt;IR02_04|2&lt;/string&gt;&lt;/var&gt;&lt;/struct&gt;&lt;/var&gt;&lt;var name='IR02_04: IR02_04 - Hierarchy LE/REGION 2009= &amp;quot;BACA (excl. CEE)&amp;quot;, Group BL Structure= &amp;quot;F&amp;amp;SME NETWORK&amp;quot;'&gt;&lt;struct&gt;&lt;var name='NAME'&gt;&lt;string&gt;IR02_04&lt;/string&gt;&lt;/var&gt;&lt;var name='SHEET'&gt;&lt;string&gt;3&lt;/string&gt;&lt;/var&gt;&lt;var name='SHEET_NAME'&gt;&lt;string&gt;Family &amp;amp; SME Network - Austria&lt;/string&gt;&lt;/var&gt;&lt;var name='EXTERNAL_SHEET_NAME'&gt;&lt;string&gt;IR02_04|3&lt;/string&gt;&lt;/var&gt;&lt;/struct&gt;&lt;/var&gt;&lt;var name='IR02_05: IR02_05 - Group BL Structure= &amp;quot;F&amp;amp;SME NETWORK&amp;quot;'&gt;&lt;struct&gt;&lt;var name='NAME'&gt;&lt;string&gt;IR02_05&lt;/string&gt;&lt;/var&gt;&lt;var name='SHEET'&gt;&lt;string&gt;1&lt;/string&gt;&lt;/var&gt;&lt;var name='SHEET_NAME'&gt;&lt;string&gt;Family &amp;amp; SME Network - Poland&lt;/string&gt;&lt;/var&gt;&lt;var name='EXTERNAL_SHEET_NAME'&gt;&lt;string&gt;IR02_05|1&lt;/string&gt;&lt;/var&gt;&lt;/struct&gt;&lt;/var&gt;&lt;var name='IR02_04: IR02_04 - Hierarchy LE/REGION 2009= &amp;quot;GROUP&amp;quot;, Group BL Structure= &amp;quot;F&amp;amp;SME PRODUCT FACTORIES&amp;quot;'&gt;&lt;struct&gt;&lt;var name='NAME'&gt;&lt;string&gt;IR02_04&lt;/string&gt;&lt;/var&gt;&lt;var name='SHEET'&gt;&lt;string&gt;4&lt;/string&gt;&lt;/var&gt;&lt;var name='SHEET_NAME'&gt;&lt;string&gt;Family &amp;amp; SME Product Factories&lt;/string&gt;&lt;/var&gt;&lt;var name='EXTERNAL_SHEET_NAME'&gt;&lt;string&gt;IR02_04|4&lt;/string&gt;&lt;/var&gt;&lt;/struct&gt;&lt;/var&gt;&lt;var name='IR02_10: IR02_10 - '&gt;&lt;struct&gt;&lt;var name='NAME'&gt;&lt;string&gt;IR02_10&lt;/string&gt;&lt;/var&gt;&lt;var name='SHEET'&gt;&lt;string&gt;1&lt;/string&gt;&lt;/var&gt;&lt;var name='SHEET_NAME'&gt;&lt;string&gt;F&amp;amp;SME Prod. Fact. Managerial Da&lt;/string&gt;&lt;/var&gt;&lt;var name='EXTERNAL_SHEET_NAME'&gt;&lt;string&gt;IR02_10|1&lt;/string&gt;&lt;/var&gt;&lt;/struct&gt;&lt;/var&gt;&lt;var name='IR02_03: IR02_03 - Group BL Structure= &amp;quot;CIB&amp;quot;'&gt;&lt;struct&gt;&lt;var name='NAME'&gt;&lt;string&gt;IR02_03&lt;/string&gt;&lt;/var&gt;&lt;var name='SHEET'&gt;&lt;string&gt;2&lt;/string&gt;&lt;/var&gt;&lt;var name='SHEET_NAME'&gt;&lt;string&gt;CIB&lt;/string&gt;&lt;/var&gt;&lt;var name='EXTERNAL_SHEET_NAME'&gt;&lt;string&gt;IR02_03|2&lt;/string&gt;&lt;/var&gt;&lt;/struct&gt;&lt;/var&gt;&lt;var name='IR02_11: IR02_11 - '&gt;&lt;struct&gt;&lt;var name='NAME'&gt;&lt;string&gt;IR02_11&lt;/string&gt;&lt;/var&gt;&lt;var name='SHEET'&gt;&lt;string&gt;1&lt;/string&gt;&lt;/var&gt;&lt;var name='SHEET_NAME'&gt;&lt;string&gt;CIB Managerial Data&lt;/string&gt;&lt;/var&gt;&lt;var name='EXTERNAL_SHEET_NAME'&gt;&lt;string&gt;IR02_11|1&lt;/string&gt;&lt;/var&gt;&lt;/struct&gt;&lt;/var&gt;&lt;var name='IR02_04: IR02_04 - Hierarchy LE/REGION 2009= &amp;quot;UCI ITALY&amp;quot;, Group BL Structure= &amp;quot;CIB&amp;quot;'&gt;&lt;struct&gt;&lt;var name='NAME'&gt;&lt;string&gt;IR02_04&lt;/string&gt;&lt;/var&gt;&lt;var name='SHEET'&gt;&lt;string&gt;5&lt;/string&gt;&lt;/var&gt;&lt;var name='SHEET_NAME'&gt;&lt;string&gt;CIB - Italy&lt;/string&gt;&lt;/var&gt;&lt;var name='EXTERNAL_SHEET_NAME'&gt;&lt;string&gt;IR02_04|5&lt;/string&gt;&lt;/var&gt;&lt;/struct&gt;&lt;/var&gt;&lt;var name='IR02_04: IR02_04 - Hierarchy LE/REGION 2009= &amp;quot;UCB SUBGROUP&amp;quot;, Group BL Structure= &amp;quot;CIB&amp;quot;'&gt;&lt;struct&gt;&lt;var name='NAME'&gt;&lt;string&gt;IR02_04&lt;/string&gt;&lt;/var&gt;&lt;var name='SHEET'&gt;&lt;string&gt;6&lt;/string&gt;&lt;/var&gt;&lt;var name='SHEET_NAME'&gt;&lt;string&gt;CIB - Germany&lt;/string&gt;&lt;/var&gt;&lt;var name='EXTERNAL_SHEET_NAME'&gt;&lt;string&gt;IR02_04|6&lt;/string&gt;&lt;/var&gt;&lt;/struct&gt;&lt;/var&gt;&lt;var name='IR02_04: IR02_04 - Hierarchy LE/REGION 2009= &amp;quot;BACA (excl. CEE)&amp;quot;, Group BL Structure= &amp;quot;CIB&amp;quot;'&gt;&lt;struct&gt;&lt;var name='NAME'&gt;&lt;string&gt;IR02_04&lt;/string&gt;&lt;/var&gt;&lt;var name='SHEET'&gt;&lt;string&gt;7&lt;/string&gt;&lt;/var&gt;&lt;var name='SHEET_NAME'&gt;&lt;string&gt;CIB - Austria&lt;/string&gt;&lt;/var&gt;&lt;var name='EXTERNAL_SHEET_NAME'&gt;&lt;string&gt;IR02_04|7&lt;/string&gt;&lt;/var&gt;&lt;/struct&gt;&lt;/var&gt;&lt;var name='IR02_05: IR02_05 - Group BL Structure= &amp;quot;CIB&amp;quot;'&gt;&lt;struct&gt;&lt;var name='NAME'&gt;&lt;string&gt;IR02_05&lt;/string&gt;&lt;/var&gt;&lt;var name='SHEET'&gt;&lt;string&gt;2&lt;/string&gt;&lt;/var&gt;&lt;var name='SHEET_NAME'&gt;&lt;string&gt;CIB - Poland&lt;/string&gt;&lt;/var&gt;&lt;var name='EXTERNAL_SHEET_NAME'&gt;&lt;string&gt;IR02_05|2&lt;/string&gt;&lt;/var&gt;&lt;/struct&gt;&lt;/var&gt;&lt;var name='IR02_03: IR02_03 - Group BL Structure= &amp;quot;PRIVATE BANKING&amp;quot;'&gt;&lt;struct&gt;&lt;var name='NAME'&gt;&lt;string&gt;IR02_03&lt;/string&gt;&lt;/var&gt;&lt;var name='SHEET'&gt;&lt;string&gt;3&lt;/string&gt;&lt;/var&gt;&lt;var name='SHEET_NAME'&gt;&lt;string&gt;Private Banking&lt;/string&gt;&lt;/var&gt;&lt;var name='EXTERNAL_SHEET_NAME'&gt;&lt;string&gt;IR02_03|3&lt;/string&gt;&lt;/var&gt;&lt;/struct&gt;&lt;/var&gt;&lt;var name='IR02_04: IR02_04 - Hierarchy LE/REGION 2009= &amp;quot;UCI ITALY&amp;quot;, Group BL Structure= &amp;quot;PRIVATE BANKING&amp;quot;'&gt;&lt;struct&gt;&lt;var name='NAME'&gt;&lt;string&gt;IR02_04&lt;/string&gt;&lt;/var&gt;&lt;var name='SHEET'&gt;&lt;string&gt;8&lt;/string&gt;&lt;/var&gt;&lt;var name='SHEET_NAME'&gt;&lt;string&gt;Private Banking - Italy&lt;/string&gt;&lt;/var&gt;&lt;var name='EXTERNAL_SHEET_NAME'&gt;&lt;string&gt;IR02_04|8&lt;/string&gt;&lt;/var&gt;&lt;/struct&gt;&lt;/var&gt;&lt;var name='IR02_04: IR02_04 - Hierarchy LE/REGION 2009= &amp;quot;UCB SUBGROUP&amp;quot;, Group BL Structure= &amp;quot;PRIVATE BANKING&amp;quot;'&gt;&lt;struct&gt;&lt;var name='NAME'&gt;&lt;string&gt;IR02_04&lt;/string&gt;&lt;/var&gt;&lt;var name='SHEET'&gt;&lt;string&gt;9&lt;/string&gt;&lt;/var&gt;&lt;var name='SHEET_NAME'&gt;&lt;string&gt;Private Banking - Germany&lt;/string&gt;&lt;/var&gt;&lt;var name='EXTERNAL_SHEET_NAME'&gt;&lt;string&gt;IR02_04|9&lt;/string&gt;&lt;/var&gt;&lt;/struct&gt;&lt;/var&gt;&lt;var name='IR02_04: IR02_04 - Hierarchy LE/REGION 2009= &amp;quot;BACA (excl. CEE)&amp;quot;, Group BL Structure= &amp;quot;PRIVATE BANKING&amp;quot;'&gt;&lt;struct&gt;&lt;var name='NAME'&gt;&lt;string&gt;IR02_04&lt;/string&gt;&lt;/var&gt;&lt;var name='SHEET'&gt;&lt;string&gt;10&lt;/string&gt;&lt;/var&gt;&lt;var name='SHEET_NAME'&gt;&lt;string&gt;Private Banking - Austria&lt;/string&gt;&lt;/var&gt;&lt;var name='EXTERNAL_SHEET_NAME'&gt;&lt;string&gt;IR02_04|10&lt;/string&gt;&lt;/var&gt;&lt;/struct&gt;&lt;/var&gt;&lt;var name='IR02_05: IR02_05 - Group BL Structure= &amp;quot;PRIVATE BANKING&amp;quot;'&gt;&lt;struct&gt;&lt;var name='NAME'&gt;&lt;string&gt;IR02_05&lt;/string&gt;&lt;/var&gt;&lt;var name='SHEET'&gt;&lt;string&gt;3&lt;/string&gt;&lt;/var&gt;&lt;var name='SHEET_NAME'&gt;&lt;string&gt;Private Banking - Poland&lt;/string&gt;&lt;/var&gt;&lt;var name='EXTERNAL_SHEET_NAME'&gt;&lt;string&gt;IR02_05|3&lt;/string&gt;&lt;/var&gt;&lt;/struct&gt;&lt;/var&gt;&lt;var name='IR02_06: IR02_06 - '&gt;&lt;struct&gt;&lt;var name='NAME'&gt;&lt;string&gt;IR02_06&lt;/string&gt;&lt;/var&gt;&lt;var name='SHEET'&gt;&lt;string&gt;1&lt;/string&gt;&lt;/var&gt;&lt;var name='SHEET_NAME'&gt;&lt;string&gt;Asset Management&lt;/string&gt;&lt;/var&gt;&lt;var name='EXTERNAL_SHEET_NAME'&gt;&lt;string&gt;IR02_06|1&lt;/string&gt;&lt;/var&gt;&lt;/struct&gt;&lt;/var&gt;&lt;var name='IR02_07: IR02_07 - '&gt;&lt;struct&gt;&lt;var name='NAME'&gt;&lt;string&gt;IR02_07&lt;/string&gt;&lt;/var&gt;&lt;var name='SHEET'&gt;&lt;string&gt;1&lt;/string&gt;&lt;/var&gt;&lt;var name='SHEET_NAME'&gt;&lt;string&gt;CEE Division&lt;/string&gt;&lt;/var&gt;&lt;var name='EXTERNAL_SHEET_NAME'&gt;&lt;string&gt;IR02_07|1&lt;/string&gt;&lt;/var&gt;&lt;/struct&gt;&lt;/var&gt;&lt;var name='IR02_08: IR02_08 - Hierarchy LE/REGION 2009= &amp;quot;BALTICS&amp;quot;'&gt;&lt;struct&gt;&lt;var name='NAME'&gt;&lt;string&gt;IR02_08&lt;/string&gt;&lt;/var&gt;&lt;var name='SHEET'&gt;&lt;string&gt;1&lt;/string&gt;&lt;/var&gt;&lt;var name='SHEET_NAME'&gt;&lt;string&gt;CEE - Baltics&lt;/string&gt;&lt;/var&gt;&lt;var name='EXTERNAL_SHEET_NAME'&gt;&lt;string&gt;IR02_08|1&lt;/string&gt;&lt;/var&gt;&lt;/struct&gt;&lt;/var&gt;&lt;var name='IR02_08: IR02_08 - Hierarchy LE/REGION 2009= &amp;quot;BOSNIA&amp;quot;'&gt;&lt;struct&gt;&lt;var name='NAME'&gt;&lt;string&gt;IR02_08&lt;/string&gt;&lt;/var&gt;&lt;var name='SHEET'&gt;&lt;string&gt;2&lt;/string&gt;&lt;/var&gt;&lt;var name='SHEET_NAME'&gt;&lt;string&gt;CEE - Bosnia&lt;/string&gt;&lt;/var&gt;&lt;var name='EXTERNAL_SHEET_NAME'&gt;&lt;string&gt;IR02_08|2&lt;/string&gt;&lt;/var&gt;&lt;/struct&gt;&lt;/var&gt;&lt;var name='IR02_08: IR02_08 - Hierarchy LE/REGION 2009= &amp;quot;BULGARIA&amp;quot;'&gt;&lt;struct&gt;&lt;var name='NAME'&gt;&lt;string&gt;IR02_08&lt;/string&gt;&lt;/var&gt;&lt;var name='SHEET'&gt;&lt;string&gt;3&lt;/string&gt;&lt;/var&gt;&lt;var name='SHEET_NAME'&gt;&lt;string&gt;CEE - Bulgaria&lt;/string&gt;&lt;/var&gt;&lt;var name='EXTERNAL_SHEET_NAME'&gt;&lt;string&gt;IR02_08|3&lt;/string&gt;&lt;/var&gt;&lt;/struct&gt;&lt;/var&gt;&lt;var name='IR02_08: IR02_08 - Hierarchy LE/REGION 2009= &amp;quot;CROATIA&amp;quot;'&gt;&lt;struct&gt;&lt;var name='NAME'&gt;&lt;string&gt;IR02_08&lt;/string&gt;&lt;/var&gt;&lt;var name='SHEET'&gt;&lt;string&gt;4&lt;/string&gt;&lt;/var&gt;&lt;var name='SHEET_NAME'&gt;&lt;string&gt;CEE - Croatia&lt;/string&gt;&lt;/var&gt;&lt;var name='EXTERNAL_SHEET_NAME'&gt;&lt;string&gt;IR02_08|4&lt;/string&gt;&lt;/var&gt;&lt;/struct&gt;&lt;/var&gt;&lt;var name='IR02_08: IR02_08 - Hierarchy LE/REGION 2009= &amp;quot;CZECH REPUBLIC&amp;quot;'&gt;&lt;struct&gt;&lt;var name='NAME'&gt;&lt;string&gt;IR02_08&lt;/string&gt;&lt;/var&gt;&lt;var name='SHEET'&gt;&lt;string&gt;5&lt;/string&gt;&lt;/var&gt;&lt;var name='SHEET_NAME'&gt;&lt;string&gt;CEE - Czech Republic&lt;/string&gt;&lt;/var&gt;&lt;var name='EXTERNAL_SHEET_NAME'&gt;&lt;string&gt;IR02_08|5&lt;/string&gt;&lt;/var&gt;&lt;/struct&gt;&lt;/var&gt;&lt;var name='IR02_08: IR02_08 - Hierarchy LE/REGION 2009= &amp;quot;HUNGARY&amp;quot;'&gt;&lt;struct&gt;&lt;var name='NAME'&gt;&lt;string&gt;IR02_08&lt;/string&gt;&lt;/var&gt;&lt;var name='SHEET'&gt;&lt;string&gt;6&lt;/string&gt;&lt;/var&gt;&lt;var name='SHEET_NAME'&gt;&lt;string&gt;CEE - Hungary&lt;/string&gt;&lt;/var&gt;&lt;var name='EXTERNAL_SHEET_NAME'&gt;&lt;string&gt;IR02_08|6&lt;/string&gt;&lt;/var&gt;&lt;/struct&gt;&lt;/var&gt;&lt;var name='IR02_08: IR02_08 - Hierarchy LE/REGION 2009= &amp;quot;KAZAKHSTAN&amp;quot;'&gt;&lt;struct&gt;&lt;var name='NAME'&gt;&lt;string&gt;IR02_08&lt;/string&gt;&lt;/var&gt;&lt;var name='SHEET'&gt;&lt;string&gt;7&lt;/string&gt;&lt;/var&gt;&lt;var name='SHEET_NAME'&gt;&lt;string&gt;CEE - Kazakhstan&lt;/string&gt;&lt;/var&gt;&lt;var name='EXTERNAL_SHEET_NAME'&gt;&lt;string&gt;IR02_08|7&lt;/string&gt;&lt;/var&gt;&lt;/struct&gt;&lt;/var&gt;&lt;var name='IR02_08: IR02_08 - Hierarchy LE/REGION 2009= &amp;quot;ROMANIA&amp;quot;'&gt;&lt;struct&gt;&lt;var name='NAME'&gt;&lt;string&gt;IR02_08&lt;/string&gt;&lt;/var&gt;&lt;var name='SHEET'&gt;&lt;string&gt;8&lt;/string&gt;&lt;/var&gt;&lt;var name='SHEET_NAME'&gt;&lt;string&gt;CEE - Romania&lt;/string&gt;&lt;/var&gt;&lt;var name='EXTERNAL_SHEET_NAME'&gt;&lt;string&gt;IR02_08|8&lt;/string&gt;&lt;/var&gt;&lt;/struct&gt;&lt;/var&gt;&lt;var name='IR02_08: IR02_08 - Hierarchy LE/REGION 2009= &amp;quot;RUSSIA&amp;quot;'&gt;&lt;struct&gt;&lt;var name='NAME'&gt;&lt;string&gt;IR02_08&lt;/string&gt;&lt;/var&gt;&lt;var name='SHEET'&gt;&lt;string&gt;9&lt;/string&gt;&lt;/var&gt;&lt;var name='SHEET_NAME'&gt;&lt;string&gt;CEE - Russia&lt;/string&gt;&lt;/var&gt;&lt;var name='EXTERNAL_SHEET_NAME'&gt;&lt;string&gt;IR02_08|9&lt;/string&gt;&lt;/var&gt;&lt;/struct&gt;&lt;/var&gt;&lt;var name='IR02_08: IR02_08 - Hierarchy LE/REGION 2009= &amp;quot;SERBIA&amp;quot;'&gt;&lt;struct&gt;&lt;var name='NAME'&gt;&lt;string&gt;IR02_08&lt;/string&gt;&lt;/var&gt;&lt;var name='SHEET'&gt;&lt;string&gt;10&lt;/string&gt;&lt;/var&gt;&lt;var name='SHEET_NAME'&gt;&lt;string&gt;CEE - Serbia&lt;/string&gt;&lt;/var&gt;&lt;var name='EXTERNAL_SHEET_NAME'&gt;&lt;string&gt;IR02_08|10&lt;/string&gt;&lt;/var&gt;&lt;/struct&gt;&lt;/var&gt;&lt;var name='IR02_09: IR02_09 - Hierarchy LE/REGION 2009= &amp;quot;SLOVAKIA&amp;quot;, Group BL Structure= &amp;quot;CEE&amp;quot;'&gt;&lt;struct&gt;&lt;var name='NAME'&gt;&lt;string&gt;IR02_09&lt;/string&gt;&lt;/var&gt;&lt;var name='SHEET'&gt;&lt;string&gt;1&lt;/string&gt;&lt;/var&gt;&lt;var name='SHEET_NAME'&gt;&lt;string&gt;CEE - Slovakia&lt;/string&gt;&lt;/var&gt;&lt;var name='EXTERNAL_SHEET_NAME'&gt;&lt;string&gt;IR02_09|1&lt;/string&gt;&lt;/var&gt;&lt;/struct&gt;&lt;/var&gt;&lt;var name='IR02_09: IR02_09 - Hierarchy LE/REGION 2009= &amp;quot;SLOVENIA&amp;quot;, Group BL Structure= &amp;quot;CEE&amp;quot;'&gt;&lt;struct&gt;&lt;var name='NAME'&gt;&lt;string&gt;IR02_09&lt;/string&gt;&lt;/var&gt;&lt;var name='SHEET'&gt;&lt;string&gt;2&lt;/string&gt;&lt;/var&gt;&lt;var name='SHEET_NAME'&gt;&lt;string&gt;CEE - Slovenia&lt;/string&gt;&lt;/var&gt;&lt;var name='EXTERNAL_SHEET_NAME'&gt;&lt;string&gt;IR02_09|2&lt;/string&gt;&lt;/var&gt;&lt;/struct&gt;&lt;/var&gt;&lt;var name='IR02_08: IR02_08 - Hierarchy LE/REGION 2009= &amp;quot;TURKEY&amp;quot;'&gt;&lt;struct&gt;&lt;var name='NAME'&gt;&lt;string&gt;IR02_08&lt;/string&gt;&lt;/var&gt;&lt;var name='SHEET'&gt;&lt;string&gt;11&lt;/string&gt;&lt;/var&gt;&lt;var name='SHEET_NAME'&gt;&lt;string&gt;CEE - Turkey&lt;/string&gt;&lt;/var&gt;&lt;var name='EXTERNAL_SHEET_NAME'&gt;&lt;string&gt;IR02_08|11&lt;/string&gt;&lt;/var&gt;&lt;/struct&gt;&lt;/var&gt;&lt;var name='IR02_08: IR02_08 - Hierarchy LE/REGION 2009= &amp;quot;UKRAINE&amp;quot;'&gt;&lt;struct&gt;&lt;var name='NAME'&gt;&lt;string&gt;IR02_08&lt;/string&gt;&lt;/var&gt;&lt;var name='SHEET'&gt;&lt;string&gt;12&lt;/string&gt;&lt;/var&gt;&lt;var name='SHEET_NAME'&gt;&lt;string&gt;CEE - Ukraine&lt;/string&gt;&lt;/var&gt;&lt;var name='EXTERNAL_SHEET_NAME'&gt;&lt;string&gt;IR02_08|12&lt;/string&gt;&lt;/var&gt;&lt;/struct&gt;&lt;/var&gt;&lt;var name='IR02_08: IR02_08 - Hierarchy LE/REGION 2009= &amp;quot;PEKAO SUBGROUP&amp;quot;'&gt;&lt;struct&gt;&lt;var name='NAME'&gt;&lt;string&gt;IR02_08&lt;/string&gt;&lt;/var&gt;&lt;var name='SHEET'&gt;&lt;string&gt;13&lt;/string&gt;&lt;/var&gt;&lt;var name='SHEET_NAME'&gt;&lt;string&gt;Poland Region&lt;/string&gt;&lt;/var&gt;&lt;var name='EXTERNAL_SHEET_NAME'&gt;&lt;string&gt;IR02_08|13&lt;/string&gt;&lt;/var&gt;&lt;/struct&gt;&lt;/var&gt;&lt;/struct&gt;&lt;/data&gt;&lt;/wddxPacket&gt;</t>
  </si>
  <si>
    <t>Q1</t>
  </si>
  <si>
    <t>CIB Managerial Data</t>
  </si>
  <si>
    <t>Asset Quality Country Breakdown</t>
  </si>
  <si>
    <t>GROUP CAPITAL STRUCTURE</t>
  </si>
  <si>
    <t>Commercial Bank Italy</t>
  </si>
  <si>
    <t>Commercial Bank Germany</t>
  </si>
  <si>
    <t>Commercial Bank Austria</t>
  </si>
  <si>
    <t>Commercial Bank - Austria</t>
  </si>
  <si>
    <t>Commercial Bank - Germany</t>
  </si>
  <si>
    <t>Commercial Bank - Italy</t>
  </si>
  <si>
    <t>Non-Core</t>
  </si>
  <si>
    <t>Asset Quality Core Bank</t>
  </si>
  <si>
    <t>Asset Quality - Core Bank</t>
  </si>
  <si>
    <t>Asset Quality - Non Core</t>
  </si>
  <si>
    <t>Core Bank</t>
  </si>
  <si>
    <t>Q2</t>
  </si>
  <si>
    <t>2014</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</si>
  <si>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</si>
  <si>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</si>
  <si>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</si>
  <si>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</si>
  <si>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</si>
  <si>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</si>
  <si>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</si>
  <si>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</si>
  <si>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</si>
  <si>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</si>
  <si>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</si>
  <si>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</si>
  <si>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</si>
  <si>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</si>
  <si>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</si>
  <si>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</si>
  <si>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</si>
  <si>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</si>
  <si>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</si>
  <si>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</si>
  <si>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</si>
  <si>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</si>
  <si>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</si>
  <si>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</si>
  <si>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</si>
  <si>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</si>
  <si>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</si>
  <si>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</si>
  <si>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</si>
  <si>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</si>
  <si>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Total Customer Loans</t>
  </si>
  <si>
    <t>FTEs (eop, 100%)</t>
  </si>
  <si>
    <t>Branches</t>
  </si>
  <si>
    <t xml:space="preserve">INCOME STATEMENT RATIOS </t>
  </si>
  <si>
    <t>VOLUMES</t>
  </si>
  <si>
    <t>Total Customer Deposits (incl. securities in issue)</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</si>
  <si>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</si>
  <si>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</si>
  <si>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</si>
  <si>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</si>
  <si>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</si>
  <si>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</si>
  <si>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</si>
  <si>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</si>
  <si>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</si>
  <si>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</si>
  <si>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</si>
  <si>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</si>
  <si>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</si>
  <si>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</si>
  <si>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</si>
  <si>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</si>
  <si>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Deposits from customers and debt securities in issue</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</si>
  <si>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</si>
  <si>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</si>
  <si>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</si>
  <si>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</si>
  <si>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</si>
  <si>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</si>
  <si>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</si>
  <si>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</si>
  <si>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</si>
  <si>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</si>
  <si>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</si>
  <si>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</si>
  <si>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</si>
  <si>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Total Impaired Loans - Face value</t>
  </si>
  <si>
    <t>Total Impaired Loans - Carrying value</t>
  </si>
  <si>
    <t>Writedowns</t>
  </si>
  <si>
    <t>as a percentage of face value (Coverage Ratio)</t>
  </si>
  <si>
    <t>Italy</t>
  </si>
  <si>
    <t>Total Customer Loans - Face value</t>
  </si>
  <si>
    <t>Total Customer Loans - Carrying value</t>
  </si>
  <si>
    <t>Coverage Ratio - Specific only</t>
  </si>
  <si>
    <t>Coverage Ratio - Overall Provisions</t>
  </si>
  <si>
    <t>Impaired Loans Ratio - Face value</t>
  </si>
  <si>
    <t>Impaired Loans Ratio - Carrying  value</t>
  </si>
  <si>
    <t>Germany</t>
  </si>
  <si>
    <t>Austria</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</si>
  <si>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</si>
  <si>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</si>
  <si>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</si>
  <si>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</si>
  <si>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</si>
  <si>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</si>
  <si>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</si>
  <si>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</si>
  <si>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</si>
  <si>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</si>
  <si>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</si>
  <si>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</si>
  <si>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1Q</t>
  </si>
  <si>
    <t>2Q</t>
  </si>
  <si>
    <t>3Q</t>
  </si>
  <si>
    <t>4Q</t>
  </si>
  <si>
    <t>ASSETS UNDER MANAGEMENT (bn)</t>
  </si>
  <si>
    <t>USA</t>
  </si>
  <si>
    <t>International</t>
  </si>
  <si>
    <t xml:space="preserve">Germany </t>
  </si>
  <si>
    <t>Pioneer Austria (BACA)</t>
  </si>
  <si>
    <t>India</t>
  </si>
  <si>
    <t>Asia</t>
  </si>
  <si>
    <t>Russia</t>
  </si>
  <si>
    <t>Total</t>
  </si>
  <si>
    <t>Italy Core</t>
  </si>
  <si>
    <t>Italy Non-Core</t>
  </si>
  <si>
    <t>Floor</t>
  </si>
  <si>
    <t>Common Equity Tier I Ratio</t>
  </si>
  <si>
    <t>CEE - Czech Republic &amp; Slovakia</t>
  </si>
  <si>
    <t>Asset Quality Non-Core</t>
  </si>
  <si>
    <t>RWA CIB</t>
  </si>
  <si>
    <t>Total RWA End of Period</t>
  </si>
  <si>
    <t>Figures could be slightly different from financial report and presentation due to roundings</t>
  </si>
  <si>
    <t>12</t>
  </si>
  <si>
    <t>Basel 3</t>
  </si>
  <si>
    <t>NA</t>
  </si>
  <si>
    <t>* Sum of Regions does not equal total due to infragroup elisions</t>
  </si>
  <si>
    <t>Common Equity Tier I *</t>
  </si>
  <si>
    <t>Total RWA (bn) *</t>
  </si>
  <si>
    <t>GBS – CC – Elisions</t>
  </si>
  <si>
    <t>n.a.</t>
  </si>
  <si>
    <t>CONSOLIDATED PROFIT</t>
  </si>
  <si>
    <t>Capital increase (net of capitalized costs)</t>
  </si>
  <si>
    <t>Equity instruments</t>
  </si>
  <si>
    <t xml:space="preserve">Disbursements related to Cashes transaction ("canoni di usufrutto") </t>
  </si>
  <si>
    <t>Change in afs/cash-flow hedge reserve</t>
  </si>
  <si>
    <t>Net profit (loss) for the period</t>
  </si>
  <si>
    <t>Shareholders’ Equity attributable to the Group</t>
  </si>
  <si>
    <t>Other Charges &amp; Provisions</t>
  </si>
  <si>
    <t>o/w Systemic Charges</t>
  </si>
  <si>
    <t>Unlikely to pay - Face value</t>
  </si>
  <si>
    <t>Unlikely to pay- Carrying value</t>
  </si>
  <si>
    <t>Doubtful loans - Face value</t>
  </si>
  <si>
    <t>Doubtful loans  - Carrying value</t>
  </si>
  <si>
    <t>Restructured loans - Face value</t>
  </si>
  <si>
    <t>Restructured loans  - Carrying value</t>
  </si>
  <si>
    <t>Past-due loans - Face value</t>
  </si>
  <si>
    <t>Past-due loans- Carrying value</t>
  </si>
  <si>
    <t>IMPAIRED LOANS - Face value</t>
  </si>
  <si>
    <t>IMPAIRED LOANS - Carrying value</t>
  </si>
  <si>
    <t>PERFORMING LOANS - Face value</t>
  </si>
  <si>
    <t>PERFORMING LOANS- Carrying value</t>
  </si>
  <si>
    <t>Unlikely to pay - Carrying value</t>
  </si>
  <si>
    <t>Doubtful loans - Carrying value</t>
  </si>
  <si>
    <t>Restructured loans - Carrying value</t>
  </si>
  <si>
    <t>Past-due loans - Carrying value</t>
  </si>
  <si>
    <t>2015</t>
  </si>
  <si>
    <t>Group Shareholder's Equity</t>
  </si>
  <si>
    <t>Shareholders' Equity as at December 31, 2014</t>
  </si>
  <si>
    <t>Reclassified financial assets</t>
  </si>
  <si>
    <t>INSTRUMENTS TYPE</t>
  </si>
  <si>
    <t>ACCOUNTING PORTFOLIO BEFORE RECLASSIFICATION</t>
  </si>
  <si>
    <t>ACCOUNTING PORTFOLIO AFTER RECLASSIFICATION</t>
  </si>
  <si>
    <t>BOOK VALUE AS AT</t>
  </si>
  <si>
    <t>FAIR VALUE AS AT</t>
  </si>
  <si>
    <t>INCOME/EXPENSES ABSENT RECLASSIFICATION                                (BEFORE TAX)</t>
  </si>
  <si>
    <t>INCOME/EXPENSE RECOGNIZED DURING THE PERIOD (BEFORE TAX)</t>
  </si>
  <si>
    <t>FROM MEASUREMENT</t>
  </si>
  <si>
    <t>OTHER</t>
  </si>
  <si>
    <t>A. Debt securities</t>
  </si>
  <si>
    <t>Held for trading</t>
  </si>
  <si>
    <t>Available for sale</t>
  </si>
  <si>
    <t>B. Equity instruments</t>
  </si>
  <si>
    <t>C. Loans</t>
  </si>
  <si>
    <t>D. Units in investment funds</t>
  </si>
  <si>
    <t>Held to maturity</t>
  </si>
  <si>
    <t>Loans to Banks</t>
  </si>
  <si>
    <t>Loans to Customers</t>
  </si>
  <si>
    <t>20-28</t>
  </si>
  <si>
    <t>2Q15 GROUP RESULTS</t>
  </si>
  <si>
    <t>2Q GROUP RESULTS ─ DIVISIONAL DATA BASE</t>
  </si>
  <si>
    <t>Shareholders' Equity as at June 30, 2015</t>
  </si>
  <si>
    <t>30.06.2015</t>
  </si>
  <si>
    <t>* Common Equity Tier 1 Capital as of 1Q 2014 under Basel 3 rules includes 1Q 2014 Interim Net Profit net of dividends accrual (assumed at 10 € cents in line with previous year). RWAs as of 1Q 2014 include the conversion of DTAs into tax credit, effective after the approval of 2013 accounts in May 2014. The sum of Credit Risk, Market Risk and Operational risk RWAs as at 1Q 2014, not including the effect of DTA conversion, amounts to 418,870. This figure differs from those disclosed in the Regulatory Reports due to adjustments connected with the difference between the timing of the approval of the interim financial report and the transmission – on June 30, 2014 – of Regulatory Reports referring to March 31, 2014.  
Common Equity Tier 1 Capital as of September 2014 includes 9M 2014 Interim Net Profit net of  dividends accrual (assumed at 10 € cents in line with previous year). 
December 2014 values assume 2014 scrip dividend of 12 €cents per ordinary share with 75-25% shares-cash acceptance. Including full cash dividend CET1 Ratio at 10.26%, Tier 1 Ratio at 11.12% and Total Capital Ratio at 13.41%.
March 2015 values pro-forma assuming unaudited 1Q15 earnings net of dividend accrual, 2014 scrip dividend with 75% share acceptance and Pekao minority excess capital calculated assuming 12% threshold. CET1 ratio, Tier 1 ratio and Total Capital ratio for regulatory purposes at 9.86%, 10.67% and 13.43%, respectively.</t>
  </si>
  <si>
    <t>06-YTD</t>
  </si>
  <si>
    <t>n.m</t>
  </si>
  <si>
    <t>(**) This positive effect is mainly due to the impact of the Ruble for 339 million and the Zloty for 101 million.</t>
  </si>
  <si>
    <t>(***) This includes mainly the positive change in the reserves relating to the actuarial gains/losses on defined benefit plans of €250 million net of taxes, partially net of the negative change in the valuation reserve of the companies accounted for using the equity method for €137 million, mainly due to the revaluation of the items in Turkish Lira.</t>
  </si>
  <si>
    <t>Dividend payment (*)</t>
  </si>
  <si>
    <t>Forex translation reserve (**)</t>
  </si>
  <si>
    <t>(*) The dividends distributed equal to €171 million refer to the share of dividends paid in cash with respect to a total of approved dividends equal to €694 million.</t>
  </si>
  <si>
    <t>Others (***)</t>
  </si>
  <si>
    <t>Following the listing of Fineco in July 2014, starting from 3Q14 consolidated net profit reflects 65.5% ownership by UniCredit.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</si>
</sst>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0.0;&quot;( &quot;#,##0.0&quot;)&quot;"/>
    <numFmt numFmtId="165" formatCode="#,##0,"/>
    <numFmt numFmtId="166" formatCode="\+0.0%;\ \-0.0%;_-&quot;-&quot;_-"/>
    <numFmt numFmtId="167" formatCode="0.0%"/>
    <numFmt numFmtId="168" formatCode="#&quot;bp&quot;"/>
    <numFmt numFmtId="169" formatCode="\+\ 0.0%;\ \-\ 0.0%;_-&quot;-&quot;_-"/>
    <numFmt numFmtId="170" formatCode="_-[$€]\ * #,##0.00_-;\-[$€]\ * #,##0.00_-;_-[$€]\ * &quot;-&quot;??_-;_-@_-"/>
    <numFmt numFmtId="171" formatCode="0.000%"/>
    <numFmt numFmtId="172" formatCode="[$-410]d\-mmm\-yy;@"/>
    <numFmt numFmtId="173" formatCode="mmm\-\y\y"/>
    <numFmt numFmtId="174" formatCode="#,##0.000,"/>
    <numFmt numFmtId="175" formatCode="0&quot;bp&quot;"/>
  </numFmts>
  <fonts count="53">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10"/>
      <color indexed="9"/>
      <name val="Arial"/>
      <family val="2"/>
    </font>
    <font>
      <b/>
      <sz val="20"/>
      <color indexed="9"/>
      <name val="Arial"/>
      <family val="2"/>
    </font>
    <font>
      <b/>
      <sz val="10"/>
      <color indexed="10"/>
      <name val="Arial"/>
      <family val="2"/>
    </font>
    <font>
      <sz val="10"/>
      <color indexed="12"/>
      <name val="Arial"/>
      <family val="2"/>
    </font>
    <font>
      <sz val="10"/>
      <color indexed="18"/>
      <name val="Arial"/>
      <family val="2"/>
    </font>
    <font>
      <b/>
      <sz val="10"/>
      <color indexed="18"/>
      <name val="Arial"/>
      <family val="2"/>
    </font>
    <font>
      <b/>
      <sz val="10"/>
      <color indexed="12"/>
      <name val="Arial"/>
      <family val="2"/>
    </font>
    <font>
      <b/>
      <sz val="8"/>
      <color indexed="18"/>
      <name val="Arial"/>
      <family val="2"/>
    </font>
    <font>
      <sz val="8"/>
      <color indexed="18"/>
      <name val="Arial"/>
      <family val="2"/>
    </font>
    <font>
      <sz val="9"/>
      <color indexed="18"/>
      <name val="Arial"/>
      <family val="2"/>
    </font>
    <font>
      <b/>
      <sz val="9"/>
      <color indexed="18"/>
      <name val="Arial"/>
      <family val="2"/>
    </font>
    <font>
      <b/>
      <sz val="9"/>
      <name val="Arial"/>
      <family val="2"/>
    </font>
    <font>
      <vertAlign val="superscript"/>
      <sz val="6.75"/>
      <color indexed="18"/>
      <name val="Arial"/>
      <family val="2"/>
    </font>
    <font>
      <vertAlign val="superscript"/>
      <sz val="9"/>
      <color indexed="18"/>
      <name val="Arial"/>
      <family val="2"/>
    </font>
    <font>
      <sz val="9"/>
      <name val="Arial"/>
      <family val="2"/>
    </font>
    <font>
      <vertAlign val="superscript"/>
      <sz val="6.75"/>
      <color indexed="10"/>
      <name val="Arial"/>
      <family val="2"/>
    </font>
    <font>
      <sz val="8"/>
      <name val="Arial"/>
      <family val="2"/>
    </font>
    <font>
      <b/>
      <sz val="10"/>
      <name val="Arial"/>
      <family val="2"/>
    </font>
    <font>
      <b/>
      <sz val="14"/>
      <color indexed="9"/>
      <name val="Arial"/>
      <family val="2"/>
    </font>
    <font>
      <b/>
      <sz val="9"/>
      <color indexed="10"/>
      <name val="Arial"/>
      <family val="2"/>
    </font>
    <font>
      <b/>
      <sz val="20"/>
      <name val="Arial"/>
      <family val="2"/>
    </font>
    <font>
      <sz val="20"/>
      <name val="Arial"/>
      <family val="2"/>
    </font>
    <font>
      <b/>
      <sz val="14"/>
      <color indexed="10"/>
      <name val="Arial"/>
      <family val="2"/>
    </font>
    <font>
      <b/>
      <sz val="12"/>
      <color indexed="10"/>
      <name val="Arial"/>
      <family val="2"/>
    </font>
    <font>
      <sz val="12"/>
      <color indexed="8"/>
      <name val="Arial"/>
      <family val="2"/>
    </font>
    <font>
      <sz val="10"/>
      <color indexed="8"/>
      <name val="Arial"/>
      <family val="2"/>
    </font>
    <font>
      <b/>
      <sz val="10"/>
      <color indexed="9"/>
      <name val="Arial"/>
      <family val="2"/>
    </font>
    <font>
      <i/>
      <sz val="9"/>
      <color indexed="18"/>
      <name val="Arial"/>
      <family val="2"/>
    </font>
    <font>
      <b/>
      <i/>
      <sz val="10"/>
      <color indexed="18"/>
      <name val="Arial"/>
      <family val="2"/>
    </font>
    <font>
      <i/>
      <sz val="8"/>
      <color indexed="18"/>
      <name val="Arial"/>
      <family val="2"/>
    </font>
    <font>
      <b/>
      <i/>
      <sz val="8"/>
      <color indexed="18"/>
      <name val="Arial"/>
      <family val="2"/>
    </font>
    <font>
      <b/>
      <sz val="8"/>
      <name val="Arial"/>
      <family val="2"/>
    </font>
    <font>
      <sz val="10"/>
      <color indexed="18"/>
      <name val="Arial"/>
      <family val="2"/>
    </font>
    <font>
      <b/>
      <sz val="30"/>
      <name val="Arial"/>
      <family val="2"/>
    </font>
    <font>
      <b/>
      <sz val="30"/>
      <color rgb="FFFF0000"/>
      <name val="Wingdings"/>
      <charset val="2"/>
    </font>
    <font>
      <b/>
      <sz val="30"/>
      <color rgb="FFFF0000"/>
      <name val="Arial"/>
      <family val="2"/>
    </font>
    <font>
      <b/>
      <sz val="20"/>
      <color theme="1"/>
      <name val="Arial"/>
      <family val="2"/>
    </font>
    <font>
      <sz val="14"/>
      <color theme="1"/>
      <name val="Arial"/>
      <family val="2"/>
    </font>
    <font>
      <b/>
      <sz val="18"/>
      <color theme="1"/>
      <name val="Arial"/>
      <family val="2"/>
    </font>
    <font>
      <sz val="11"/>
      <name val="Centennial 45 Light"/>
    </font>
    <font>
      <sz val="11"/>
      <color theme="1"/>
      <name val="Calibri"/>
      <family val="2"/>
      <scheme val="minor"/>
    </font>
    <font>
      <b/>
      <sz val="11"/>
      <name val="Centennial 45 Light"/>
    </font>
    <font>
      <sz val="18"/>
      <name val="Arial"/>
      <family val="2"/>
    </font>
    <font>
      <b/>
      <sz val="9"/>
      <color rgb="FF000080"/>
      <name val="Arial"/>
      <family val="2"/>
    </font>
    <font>
      <b/>
      <sz val="10"/>
      <color rgb="FF000080"/>
      <name val="Arial"/>
      <family val="2"/>
    </font>
    <font>
      <sz val="10"/>
      <color rgb="FF000099"/>
      <name val="Arial"/>
      <family val="2"/>
    </font>
  </fonts>
  <fills count="7">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rgb="FFE2001A"/>
        <bgColor indexed="64"/>
      </patternFill>
    </fill>
    <fill>
      <patternFill patternType="solid">
        <fgColor indexed="65"/>
        <bgColor indexed="64"/>
      </patternFill>
    </fill>
  </fills>
  <borders count="36">
    <border>
      <left/>
      <right/>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style="medium">
        <color indexed="10"/>
      </right>
      <top/>
      <bottom/>
      <diagonal/>
    </border>
    <border>
      <left/>
      <right/>
      <top/>
      <bottom style="medium">
        <color indexed="10"/>
      </bottom>
      <diagonal/>
    </border>
    <border>
      <left/>
      <right/>
      <top style="dashed">
        <color indexed="10"/>
      </top>
      <bottom style="dashed">
        <color indexed="10"/>
      </bottom>
      <diagonal/>
    </border>
    <border>
      <left/>
      <right/>
      <top/>
      <bottom style="double">
        <color indexed="64"/>
      </bottom>
      <diagonal/>
    </border>
    <border>
      <left/>
      <right style="medium">
        <color indexed="10"/>
      </right>
      <top/>
      <bottom style="medium">
        <color indexed="10"/>
      </bottom>
      <diagonal/>
    </border>
    <border>
      <left style="medium">
        <color indexed="10"/>
      </left>
      <right style="medium">
        <color indexed="10"/>
      </right>
      <top style="medium">
        <color indexed="10"/>
      </top>
      <bottom/>
      <diagonal/>
    </border>
    <border>
      <left style="medium">
        <color indexed="10"/>
      </left>
      <right/>
      <top/>
      <bottom style="medium">
        <color indexed="10"/>
      </bottom>
      <diagonal/>
    </border>
    <border>
      <left/>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bottom style="thick">
        <color theme="0" tint="-0.24994659260841701"/>
      </bottom>
      <diagonal/>
    </border>
    <border>
      <left/>
      <right/>
      <top style="thick">
        <color theme="0" tint="-0.24994659260841701"/>
      </top>
      <bottom style="thick">
        <color theme="0" tint="-0.24994659260841701"/>
      </bottom>
      <diagonal/>
    </border>
    <border>
      <left style="medium">
        <color rgb="FFFF0000"/>
      </left>
      <right/>
      <top/>
      <bottom/>
      <diagonal/>
    </border>
    <border>
      <left style="medium">
        <color rgb="FFFF0000"/>
      </left>
      <right/>
      <top style="medium">
        <color rgb="FFFF0000"/>
      </top>
      <bottom/>
      <diagonal/>
    </border>
    <border>
      <left style="medium">
        <color rgb="FFFF0000"/>
      </left>
      <right/>
      <top/>
      <bottom style="medium">
        <color rgb="FFFF0000"/>
      </bottom>
      <diagonal/>
    </border>
    <border>
      <left style="medium">
        <color indexed="10"/>
      </left>
      <right style="medium">
        <color indexed="10"/>
      </right>
      <top style="medium">
        <color rgb="FFFF0000"/>
      </top>
      <bottom/>
      <diagonal/>
    </border>
    <border>
      <left style="medium">
        <color indexed="10"/>
      </left>
      <right style="medium">
        <color indexed="1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medium">
        <color rgb="FFFF0000"/>
      </right>
      <top/>
      <bottom/>
      <diagonal/>
    </border>
  </borders>
  <cellStyleXfs count="52">
    <xf numFmtId="0" fontId="0" fillId="0" borderId="0"/>
    <xf numFmtId="43" fontId="2"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170"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24" fillId="3" borderId="22">
      <alignment horizontal="center" vertical="center" wrapText="1" shrinkToFit="1"/>
    </xf>
    <xf numFmtId="3" fontId="46" fillId="0" borderId="2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48" fillId="0" borderId="24"/>
    <xf numFmtId="43" fontId="47"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305">
    <xf numFmtId="0" fontId="0" fillId="0" borderId="0" xfId="0"/>
    <xf numFmtId="49" fontId="0" fillId="0" borderId="0" xfId="0" applyNumberFormat="1"/>
    <xf numFmtId="0" fontId="0" fillId="0" borderId="0" xfId="0" applyAlignment="1">
      <alignment horizontal="center"/>
    </xf>
    <xf numFmtId="0" fontId="0" fillId="0" borderId="0" xfId="0" quotePrefix="1"/>
    <xf numFmtId="0" fontId="18" fillId="0" borderId="0" xfId="0" applyFont="1" applyFill="1" applyBorder="1" applyAlignment="1" applyProtection="1">
      <alignment horizontal="left" vertical="center" indent="1"/>
    </xf>
    <xf numFmtId="0" fontId="0" fillId="0" borderId="0" xfId="0" applyProtection="1"/>
    <xf numFmtId="0" fontId="7" fillId="0" borderId="0" xfId="0" applyFont="1" applyProtection="1"/>
    <xf numFmtId="0" fontId="0" fillId="0" borderId="0" xfId="0" applyAlignment="1" applyProtection="1">
      <alignment horizontal="center"/>
    </xf>
    <xf numFmtId="0" fontId="9" fillId="0" borderId="0" xfId="0" applyFont="1" applyProtection="1"/>
    <xf numFmtId="0" fontId="10" fillId="0" borderId="0" xfId="0" applyFont="1" applyProtection="1"/>
    <xf numFmtId="0" fontId="11" fillId="0" borderId="0" xfId="0" applyFont="1" applyProtection="1"/>
    <xf numFmtId="0" fontId="12" fillId="0" borderId="1" xfId="0" applyFont="1" applyBorder="1" applyAlignment="1" applyProtection="1">
      <alignment horizontal="centerContinuous" vertical="center"/>
    </xf>
    <xf numFmtId="0" fontId="12" fillId="0" borderId="2" xfId="0" applyFont="1" applyBorder="1" applyAlignment="1" applyProtection="1">
      <alignment horizontal="centerContinuous" vertical="center"/>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0" xfId="0" applyFont="1" applyAlignment="1" applyProtection="1">
      <alignment horizontal="center"/>
    </xf>
    <xf numFmtId="0" fontId="10" fillId="0" borderId="0" xfId="0" applyFont="1"/>
    <xf numFmtId="0" fontId="14" fillId="0" borderId="0" xfId="0" applyFont="1" applyFill="1" applyBorder="1" applyProtection="1"/>
    <xf numFmtId="0" fontId="12" fillId="0" borderId="4" xfId="0" applyFont="1" applyBorder="1" applyAlignment="1" applyProtection="1">
      <alignment horizontal="center"/>
    </xf>
    <xf numFmtId="0" fontId="12" fillId="0" borderId="0" xfId="0" applyFont="1" applyBorder="1" applyAlignment="1" applyProtection="1">
      <alignment horizontal="center"/>
    </xf>
    <xf numFmtId="0" fontId="11" fillId="0" borderId="0" xfId="0" applyFont="1" applyBorder="1" applyAlignment="1" applyProtection="1">
      <alignment horizontal="center"/>
    </xf>
    <xf numFmtId="0" fontId="10" fillId="2" borderId="0" xfId="0" applyFont="1" applyFill="1" applyProtection="1"/>
    <xf numFmtId="0" fontId="15" fillId="2" borderId="0" xfId="0" applyFont="1" applyFill="1" applyBorder="1" applyProtection="1"/>
    <xf numFmtId="0" fontId="11" fillId="2" borderId="4" xfId="0" applyFont="1" applyFill="1" applyBorder="1" applyProtection="1"/>
    <xf numFmtId="0" fontId="11" fillId="2" borderId="0" xfId="0" applyFont="1" applyFill="1" applyBorder="1" applyProtection="1"/>
    <xf numFmtId="0" fontId="11" fillId="2" borderId="0" xfId="0" applyFont="1" applyFill="1" applyBorder="1" applyAlignment="1" applyProtection="1">
      <alignment horizontal="center"/>
    </xf>
    <xf numFmtId="0" fontId="11" fillId="2" borderId="5" xfId="0" applyFont="1" applyFill="1" applyBorder="1" applyAlignment="1" applyProtection="1">
      <alignment horizontal="center"/>
    </xf>
    <xf numFmtId="0" fontId="11" fillId="2" borderId="0" xfId="0" applyFont="1" applyFill="1" applyProtection="1"/>
    <xf numFmtId="0" fontId="11" fillId="2" borderId="6" xfId="0" applyFont="1" applyFill="1" applyBorder="1" applyProtection="1"/>
    <xf numFmtId="0" fontId="11" fillId="0" borderId="0" xfId="0" applyFont="1" applyFill="1" applyProtection="1"/>
    <xf numFmtId="0" fontId="11" fillId="0" borderId="5" xfId="0" applyFont="1" applyBorder="1" applyAlignment="1" applyProtection="1">
      <alignment horizontal="center"/>
    </xf>
    <xf numFmtId="0" fontId="16" fillId="0" borderId="0" xfId="0" applyFont="1" applyFill="1" applyBorder="1" applyAlignment="1" applyProtection="1">
      <alignment vertical="center"/>
    </xf>
    <xf numFmtId="165" fontId="16" fillId="0" borderId="0" xfId="0" applyNumberFormat="1" applyFont="1" applyFill="1" applyBorder="1" applyAlignment="1" applyProtection="1">
      <alignment horizontal="center" vertical="center"/>
    </xf>
    <xf numFmtId="166" fontId="16" fillId="0" borderId="0" xfId="9" applyNumberFormat="1" applyFont="1" applyFill="1" applyBorder="1" applyAlignment="1" applyProtection="1">
      <alignment horizontal="center" vertical="center"/>
    </xf>
    <xf numFmtId="0" fontId="11" fillId="0" borderId="0" xfId="0" applyFont="1" applyAlignment="1" applyProtection="1">
      <alignment horizontal="center"/>
    </xf>
    <xf numFmtId="0" fontId="13" fillId="0" borderId="0" xfId="0" applyFont="1" applyProtection="1"/>
    <xf numFmtId="0" fontId="17" fillId="0" borderId="0" xfId="0" applyFont="1" applyBorder="1" applyAlignment="1" applyProtection="1">
      <alignment vertical="center"/>
    </xf>
    <xf numFmtId="165" fontId="17" fillId="0" borderId="0" xfId="0" applyNumberFormat="1" applyFont="1" applyFill="1" applyBorder="1" applyAlignment="1" applyProtection="1">
      <alignment horizontal="center" vertical="center"/>
    </xf>
    <xf numFmtId="166" fontId="17" fillId="0" borderId="0" xfId="9" applyNumberFormat="1" applyFont="1" applyFill="1" applyBorder="1" applyAlignment="1" applyProtection="1">
      <alignment horizontal="center" vertical="center"/>
    </xf>
    <xf numFmtId="0" fontId="13" fillId="0" borderId="0" xfId="0" applyFont="1"/>
    <xf numFmtId="0" fontId="17"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166" fontId="17" fillId="0" borderId="7" xfId="9" applyNumberFormat="1" applyFont="1" applyFill="1" applyBorder="1" applyAlignment="1" applyProtection="1">
      <alignment horizontal="center" vertical="center"/>
    </xf>
    <xf numFmtId="165" fontId="18"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9" fillId="0" borderId="8" xfId="0" applyFont="1" applyFill="1" applyBorder="1" applyAlignment="1" applyProtection="1">
      <alignment vertical="center"/>
    </xf>
    <xf numFmtId="0" fontId="15" fillId="0" borderId="8" xfId="0" applyFont="1" applyBorder="1" applyAlignment="1" applyProtection="1">
      <alignment vertical="center"/>
    </xf>
    <xf numFmtId="0" fontId="14" fillId="0" borderId="0" xfId="0" applyFont="1" applyFill="1" applyBorder="1" applyAlignment="1" applyProtection="1">
      <alignment vertical="center"/>
    </xf>
    <xf numFmtId="167" fontId="17" fillId="0" borderId="0" xfId="9" applyNumberFormat="1" applyFont="1" applyFill="1" applyBorder="1" applyAlignment="1" applyProtection="1">
      <alignment horizontal="center" vertical="center"/>
    </xf>
    <xf numFmtId="168" fontId="17" fillId="0" borderId="0" xfId="9" applyNumberFormat="1" applyFont="1" applyFill="1" applyBorder="1" applyAlignment="1" applyProtection="1">
      <alignment horizontal="center" vertical="center"/>
    </xf>
    <xf numFmtId="1" fontId="17" fillId="0" borderId="0" xfId="9" applyNumberFormat="1" applyFont="1" applyFill="1" applyBorder="1" applyAlignment="1" applyProtection="1">
      <alignment horizontal="center" vertical="center"/>
    </xf>
    <xf numFmtId="0" fontId="19" fillId="0" borderId="8" xfId="0" applyFont="1" applyFill="1" applyBorder="1" applyAlignment="1" applyProtection="1">
      <alignment vertical="center"/>
    </xf>
    <xf numFmtId="165" fontId="2" fillId="0" borderId="0" xfId="1" applyNumberFormat="1" applyProtection="1"/>
    <xf numFmtId="0" fontId="17" fillId="0" borderId="0" xfId="0" applyFont="1" applyBorder="1" applyAlignment="1" applyProtection="1">
      <alignment horizontal="center" vertical="center"/>
    </xf>
    <xf numFmtId="0" fontId="11" fillId="0" borderId="0" xfId="0" applyFont="1" applyBorder="1" applyAlignment="1" applyProtection="1">
      <alignment vertical="center"/>
    </xf>
    <xf numFmtId="3" fontId="17" fillId="0" borderId="0" xfId="0" applyNumberFormat="1" applyFont="1" applyBorder="1" applyAlignment="1" applyProtection="1">
      <alignment horizontal="center" vertical="center"/>
    </xf>
    <xf numFmtId="166" fontId="17" fillId="0" borderId="0" xfId="0" applyNumberFormat="1" applyFont="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0" fontId="2" fillId="0" borderId="0" xfId="0" applyFont="1" applyProtection="1"/>
    <xf numFmtId="0" fontId="2" fillId="0" borderId="0" xfId="0" applyFont="1" applyAlignment="1" applyProtection="1">
      <alignment horizontal="center"/>
    </xf>
    <xf numFmtId="0" fontId="2" fillId="0" borderId="0" xfId="0" applyFont="1"/>
    <xf numFmtId="0" fontId="20" fillId="0" borderId="0" xfId="0" applyFont="1" applyFill="1" applyBorder="1" applyProtection="1"/>
    <xf numFmtId="0" fontId="0" fillId="0" borderId="0" xfId="0" applyBorder="1" applyProtection="1"/>
    <xf numFmtId="166" fontId="16" fillId="0" borderId="5" xfId="9" applyNumberFormat="1" applyFont="1" applyFill="1" applyBorder="1" applyAlignment="1" applyProtection="1">
      <alignment horizontal="center" vertical="center"/>
    </xf>
    <xf numFmtId="0" fontId="10" fillId="0" borderId="0" xfId="0" applyFont="1" applyBorder="1" applyProtection="1"/>
    <xf numFmtId="164" fontId="17" fillId="0" borderId="3" xfId="0" applyNumberFormat="1"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2" fillId="0" borderId="0" xfId="0" applyFont="1" applyFill="1" applyBorder="1" applyProtection="1"/>
    <xf numFmtId="0" fontId="22" fillId="0" borderId="8" xfId="0" applyFont="1" applyFill="1" applyBorder="1" applyAlignment="1" applyProtection="1">
      <alignment vertical="center"/>
    </xf>
    <xf numFmtId="0" fontId="9" fillId="0" borderId="0" xfId="0" applyFont="1" applyFill="1" applyBorder="1" applyAlignment="1" applyProtection="1">
      <alignment vertical="center"/>
    </xf>
    <xf numFmtId="0" fontId="27" fillId="0" borderId="0" xfId="0" applyFont="1" applyFill="1" applyBorder="1" applyAlignment="1">
      <alignment horizontal="center" vertical="center"/>
    </xf>
    <xf numFmtId="0" fontId="24" fillId="0" borderId="0" xfId="0" applyFont="1" applyAlignment="1">
      <alignment vertical="center"/>
    </xf>
    <xf numFmtId="0" fontId="0" fillId="0" borderId="0" xfId="0" applyAlignment="1">
      <alignment vertical="center"/>
    </xf>
    <xf numFmtId="0" fontId="28" fillId="0" borderId="0" xfId="0" applyFont="1" applyFill="1" applyBorder="1" applyAlignment="1">
      <alignment horizontal="center" vertical="center"/>
    </xf>
    <xf numFmtId="0" fontId="29" fillId="0" borderId="9" xfId="0" applyFont="1" applyFill="1" applyBorder="1"/>
    <xf numFmtId="0" fontId="30" fillId="0" borderId="0" xfId="0" applyFont="1" applyBorder="1"/>
    <xf numFmtId="0" fontId="0" fillId="0" borderId="0" xfId="0" applyBorder="1"/>
    <xf numFmtId="0" fontId="31" fillId="0" borderId="0" xfId="0" applyFont="1"/>
    <xf numFmtId="0" fontId="31" fillId="0" borderId="0" xfId="0" applyFont="1" applyBorder="1" applyAlignment="1">
      <alignment vertical="center"/>
    </xf>
    <xf numFmtId="0" fontId="32" fillId="0" borderId="0" xfId="0" applyFont="1" applyBorder="1" applyAlignment="1">
      <alignment vertical="center"/>
    </xf>
    <xf numFmtId="0" fontId="31" fillId="0" borderId="0" xfId="0" applyFont="1" applyBorder="1"/>
    <xf numFmtId="0" fontId="5" fillId="0" borderId="0" xfId="0" applyFont="1"/>
    <xf numFmtId="0" fontId="25" fillId="0" borderId="9" xfId="0" applyFont="1" applyFill="1" applyBorder="1"/>
    <xf numFmtId="0" fontId="33" fillId="0" borderId="9" xfId="0" applyFont="1" applyFill="1" applyBorder="1"/>
    <xf numFmtId="0" fontId="5" fillId="0" borderId="0" xfId="0" applyFont="1" applyBorder="1"/>
    <xf numFmtId="0" fontId="31" fillId="0" borderId="0" xfId="0" applyFont="1" applyAlignment="1">
      <alignment vertical="center"/>
    </xf>
    <xf numFmtId="0" fontId="32" fillId="0" borderId="0" xfId="0" applyFont="1" applyAlignment="1">
      <alignment vertical="center"/>
    </xf>
    <xf numFmtId="0" fontId="32" fillId="0" borderId="0" xfId="5" applyFont="1" applyAlignment="1" applyProtection="1">
      <alignment horizontal="left" vertical="center" indent="1"/>
    </xf>
    <xf numFmtId="0" fontId="32" fillId="0" borderId="0" xfId="5" applyFont="1" applyAlignment="1" applyProtection="1"/>
    <xf numFmtId="166" fontId="17" fillId="0" borderId="5" xfId="9" applyNumberFormat="1" applyFont="1" applyFill="1" applyBorder="1" applyAlignment="1" applyProtection="1">
      <alignment horizontal="center" vertical="center"/>
    </xf>
    <xf numFmtId="166" fontId="17" fillId="0" borderId="10" xfId="9" applyNumberFormat="1" applyFont="1" applyFill="1" applyBorder="1" applyAlignment="1" applyProtection="1">
      <alignment horizontal="center" vertical="center"/>
    </xf>
    <xf numFmtId="0" fontId="12" fillId="0" borderId="11" xfId="0" applyFont="1" applyBorder="1" applyAlignment="1" applyProtection="1">
      <alignment horizontal="center"/>
    </xf>
    <xf numFmtId="0" fontId="12" fillId="0" borderId="6" xfId="0" applyFont="1" applyBorder="1" applyAlignment="1" applyProtection="1">
      <alignment horizontal="center"/>
    </xf>
    <xf numFmtId="0" fontId="26" fillId="0" borderId="0" xfId="0" applyFont="1" applyFill="1" applyBorder="1" applyAlignment="1" applyProtection="1">
      <alignment vertical="center"/>
    </xf>
    <xf numFmtId="0" fontId="0" fillId="0" borderId="6" xfId="0" applyBorder="1" applyProtection="1"/>
    <xf numFmtId="165" fontId="16" fillId="0" borderId="6" xfId="0" applyNumberFormat="1" applyFont="1" applyFill="1" applyBorder="1" applyAlignment="1" applyProtection="1">
      <alignment horizontal="center" vertical="center"/>
    </xf>
    <xf numFmtId="0" fontId="16" fillId="0" borderId="0" xfId="0" quotePrefix="1" applyFont="1" applyFill="1" applyBorder="1" applyAlignment="1" applyProtection="1">
      <alignment vertical="center"/>
    </xf>
    <xf numFmtId="0" fontId="16" fillId="0" borderId="0" xfId="0" quotePrefix="1" applyFont="1" applyFill="1" applyBorder="1" applyAlignment="1" applyProtection="1">
      <alignment vertical="center" wrapText="1"/>
    </xf>
    <xf numFmtId="0" fontId="21"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19" fillId="0" borderId="0" xfId="0" applyFont="1" applyFill="1" applyBorder="1" applyAlignment="1" applyProtection="1">
      <alignment vertical="center"/>
    </xf>
    <xf numFmtId="3" fontId="16" fillId="0" borderId="4" xfId="0" applyNumberFormat="1" applyFont="1" applyFill="1" applyBorder="1" applyAlignment="1" applyProtection="1">
      <alignment horizontal="center" vertical="center"/>
    </xf>
    <xf numFmtId="3" fontId="16" fillId="0" borderId="0" xfId="0" applyNumberFormat="1" applyFont="1" applyFill="1" applyBorder="1" applyAlignment="1" applyProtection="1">
      <alignment horizontal="center" vertical="center"/>
    </xf>
    <xf numFmtId="3" fontId="17" fillId="0" borderId="4" xfId="0" applyNumberFormat="1" applyFont="1" applyFill="1" applyBorder="1" applyAlignment="1" applyProtection="1">
      <alignment horizontal="center" vertical="center"/>
    </xf>
    <xf numFmtId="3" fontId="17" fillId="0" borderId="12" xfId="0" applyNumberFormat="1" applyFont="1" applyFill="1" applyBorder="1" applyAlignment="1" applyProtection="1">
      <alignment horizontal="center" vertical="center"/>
    </xf>
    <xf numFmtId="3" fontId="17" fillId="0" borderId="7" xfId="0" applyNumberFormat="1" applyFont="1" applyFill="1" applyBorder="1" applyAlignment="1" applyProtection="1">
      <alignment horizontal="center" vertical="center"/>
    </xf>
    <xf numFmtId="3" fontId="26" fillId="0" borderId="0" xfId="0" applyNumberFormat="1" applyFont="1" applyFill="1" applyBorder="1" applyAlignment="1" applyProtection="1">
      <alignment horizontal="center" vertical="center"/>
    </xf>
    <xf numFmtId="0" fontId="10" fillId="0" borderId="0" xfId="0" applyFont="1" applyFill="1" applyBorder="1" applyProtection="1"/>
    <xf numFmtId="167" fontId="16" fillId="0" borderId="0" xfId="9"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0" fontId="36" fillId="0" borderId="0" xfId="0" applyFont="1" applyFill="1" applyBorder="1" applyAlignment="1" applyProtection="1">
      <alignment vertical="center"/>
    </xf>
    <xf numFmtId="167" fontId="34" fillId="0" borderId="0" xfId="9" applyNumberFormat="1" applyFont="1" applyFill="1" applyBorder="1" applyAlignment="1" applyProtection="1">
      <alignment horizontal="center" vertical="center"/>
    </xf>
    <xf numFmtId="0" fontId="13" fillId="0" borderId="0" xfId="0" applyFont="1" applyFill="1" applyBorder="1" applyProtection="1"/>
    <xf numFmtId="0" fontId="37" fillId="0" borderId="0" xfId="0" applyFont="1" applyFill="1" applyBorder="1" applyAlignment="1" applyProtection="1">
      <alignment vertical="center"/>
    </xf>
    <xf numFmtId="0" fontId="14" fillId="0" borderId="1" xfId="0" applyFont="1" applyFill="1" applyBorder="1" applyAlignment="1" applyProtection="1">
      <alignment vertical="center"/>
    </xf>
    <xf numFmtId="0" fontId="17" fillId="0" borderId="2" xfId="0" applyFont="1" applyFill="1" applyBorder="1" applyAlignment="1" applyProtection="1">
      <alignment vertical="center"/>
    </xf>
    <xf numFmtId="0" fontId="14" fillId="0" borderId="12" xfId="0" applyFont="1" applyFill="1" applyBorder="1" applyAlignment="1" applyProtection="1">
      <alignment vertical="center"/>
    </xf>
    <xf numFmtId="0" fontId="17" fillId="0" borderId="7" xfId="0" applyFont="1" applyFill="1" applyBorder="1" applyAlignment="1" applyProtection="1">
      <alignment vertical="center"/>
    </xf>
    <xf numFmtId="0" fontId="3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Protection="1"/>
    <xf numFmtId="3" fontId="17" fillId="0" borderId="13" xfId="0" applyNumberFormat="1" applyFont="1" applyFill="1" applyBorder="1" applyAlignment="1" applyProtection="1">
      <alignment horizontal="center" vertical="center"/>
    </xf>
    <xf numFmtId="168" fontId="17" fillId="2" borderId="0" xfId="9" applyNumberFormat="1" applyFont="1" applyFill="1" applyBorder="1" applyAlignment="1" applyProtection="1">
      <alignment horizontal="center" vertical="center"/>
    </xf>
    <xf numFmtId="164" fontId="14" fillId="0" borderId="0" xfId="0" applyNumberFormat="1" applyFont="1" applyFill="1" applyBorder="1" applyAlignment="1" applyProtection="1">
      <alignment vertical="center"/>
    </xf>
    <xf numFmtId="169" fontId="17" fillId="2" borderId="0" xfId="9" applyNumberFormat="1" applyFont="1" applyFill="1" applyBorder="1" applyAlignment="1" applyProtection="1">
      <alignment horizontal="center" vertical="center"/>
    </xf>
    <xf numFmtId="0" fontId="14" fillId="0" borderId="0" xfId="0" applyFont="1" applyBorder="1" applyAlignment="1" applyProtection="1">
      <alignment vertical="center"/>
    </xf>
    <xf numFmtId="0" fontId="12" fillId="0" borderId="0" xfId="0" applyFont="1" applyAlignment="1" applyProtection="1">
      <alignment horizontal="center" vertical="center"/>
    </xf>
    <xf numFmtId="167" fontId="17" fillId="0" borderId="2" xfId="9" applyNumberFormat="1" applyFont="1" applyFill="1" applyBorder="1" applyAlignment="1" applyProtection="1">
      <alignment horizontal="center" vertical="center"/>
    </xf>
    <xf numFmtId="167" fontId="17" fillId="0" borderId="7" xfId="9"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indent="1"/>
    </xf>
    <xf numFmtId="0" fontId="12" fillId="0" borderId="11" xfId="0" applyFont="1" applyBorder="1" applyAlignment="1" applyProtection="1">
      <alignment horizontal="center" vertical="center"/>
    </xf>
    <xf numFmtId="3" fontId="16" fillId="0" borderId="6" xfId="0" applyNumberFormat="1" applyFont="1" applyFill="1" applyBorder="1" applyAlignment="1" applyProtection="1">
      <alignment horizontal="center" vertical="center"/>
    </xf>
    <xf numFmtId="167" fontId="34" fillId="0" borderId="6" xfId="9" applyNumberFormat="1" applyFont="1" applyFill="1" applyBorder="1" applyAlignment="1" applyProtection="1">
      <alignment horizontal="center" vertical="center"/>
    </xf>
    <xf numFmtId="167" fontId="16" fillId="0" borderId="6" xfId="9" applyNumberFormat="1" applyFont="1" applyFill="1" applyBorder="1" applyAlignment="1" applyProtection="1">
      <alignment horizontal="center" vertical="center"/>
    </xf>
    <xf numFmtId="167" fontId="17" fillId="0" borderId="6" xfId="9" applyNumberFormat="1" applyFont="1" applyFill="1" applyBorder="1" applyAlignment="1" applyProtection="1">
      <alignment horizontal="center" vertical="center"/>
    </xf>
    <xf numFmtId="167" fontId="17" fillId="0" borderId="11" xfId="9" applyNumberFormat="1" applyFont="1" applyFill="1" applyBorder="1" applyAlignment="1" applyProtection="1">
      <alignment horizontal="center" vertical="center"/>
    </xf>
    <xf numFmtId="167" fontId="17" fillId="0" borderId="14" xfId="9" applyNumberFormat="1" applyFont="1" applyFill="1" applyBorder="1" applyAlignment="1" applyProtection="1">
      <alignment horizontal="center" vertical="center"/>
    </xf>
    <xf numFmtId="167" fontId="10" fillId="0" borderId="0" xfId="9" applyNumberFormat="1" applyFont="1" applyProtection="1"/>
    <xf numFmtId="167" fontId="10" fillId="0" borderId="0" xfId="9" applyNumberFormat="1" applyFont="1"/>
    <xf numFmtId="3" fontId="17" fillId="0" borderId="15" xfId="0" applyNumberFormat="1" applyFont="1" applyFill="1" applyBorder="1" applyAlignment="1" applyProtection="1">
      <alignment horizontal="center" vertical="center"/>
    </xf>
    <xf numFmtId="0" fontId="10" fillId="0" borderId="5" xfId="0" applyFont="1" applyBorder="1" applyProtection="1"/>
    <xf numFmtId="0" fontId="16" fillId="0" borderId="0" xfId="0" applyFont="1" applyBorder="1" applyAlignment="1" applyProtection="1">
      <alignment vertical="center"/>
    </xf>
    <xf numFmtId="0" fontId="5" fillId="0" borderId="0" xfId="0" applyFont="1" applyProtection="1"/>
    <xf numFmtId="167" fontId="0" fillId="0" borderId="0" xfId="0" applyNumberFormat="1" applyProtection="1"/>
    <xf numFmtId="0" fontId="39" fillId="0" borderId="0" xfId="0" applyFont="1" applyProtection="1"/>
    <xf numFmtId="0" fontId="39" fillId="0" borderId="0" xfId="0" applyFont="1"/>
    <xf numFmtId="0" fontId="12" fillId="0" borderId="4" xfId="0" applyFont="1" applyBorder="1" applyAlignment="1" applyProtection="1">
      <alignment horizontal="centerContinuous" vertical="center"/>
    </xf>
    <xf numFmtId="0" fontId="12" fillId="0" borderId="0" xfId="0" applyFont="1" applyBorder="1" applyAlignment="1" applyProtection="1">
      <alignment horizontal="centerContinuous" vertical="center"/>
    </xf>
    <xf numFmtId="10" fontId="10" fillId="0" borderId="0" xfId="0" applyNumberFormat="1" applyFont="1" applyProtection="1"/>
    <xf numFmtId="0" fontId="11" fillId="0" borderId="6" xfId="0" applyFont="1" applyBorder="1" applyProtection="1"/>
    <xf numFmtId="0" fontId="17" fillId="0" borderId="0" xfId="6" applyFont="1" applyFill="1" applyBorder="1" applyAlignment="1" applyProtection="1">
      <alignment vertical="center"/>
    </xf>
    <xf numFmtId="0" fontId="6" fillId="0" borderId="0" xfId="6" applyProtection="1"/>
    <xf numFmtId="171" fontId="0" fillId="0" borderId="0" xfId="0" applyNumberFormat="1" applyProtection="1"/>
    <xf numFmtId="0" fontId="32" fillId="0" borderId="0" xfId="0" applyFont="1" applyAlignment="1">
      <alignment horizontal="right" vertical="center"/>
    </xf>
    <xf numFmtId="0" fontId="17" fillId="0" borderId="16" xfId="0" applyFont="1" applyFill="1" applyBorder="1" applyAlignment="1" applyProtection="1">
      <alignment vertical="center"/>
    </xf>
    <xf numFmtId="0" fontId="12" fillId="0" borderId="17" xfId="0" applyFont="1" applyBorder="1" applyAlignment="1" applyProtection="1">
      <alignment horizontal="center"/>
    </xf>
    <xf numFmtId="0" fontId="12" fillId="0" borderId="18" xfId="0" applyFont="1" applyBorder="1" applyAlignment="1" applyProtection="1">
      <alignment horizontal="center"/>
    </xf>
    <xf numFmtId="0" fontId="11" fillId="2" borderId="18" xfId="0" applyFont="1" applyFill="1" applyBorder="1" applyProtection="1"/>
    <xf numFmtId="3" fontId="16" fillId="0" borderId="18" xfId="0" applyNumberFormat="1" applyFont="1" applyFill="1" applyBorder="1" applyAlignment="1" applyProtection="1">
      <alignment horizontal="center" vertical="center"/>
    </xf>
    <xf numFmtId="3" fontId="17" fillId="0" borderId="18" xfId="0" applyNumberFormat="1" applyFont="1" applyFill="1" applyBorder="1" applyAlignment="1" applyProtection="1">
      <alignment horizontal="center" vertical="center"/>
    </xf>
    <xf numFmtId="3" fontId="17" fillId="0" borderId="19" xfId="0" applyNumberFormat="1" applyFont="1" applyFill="1" applyBorder="1" applyAlignment="1" applyProtection="1">
      <alignment horizontal="center" vertical="center"/>
    </xf>
    <xf numFmtId="3" fontId="17" fillId="4" borderId="0" xfId="0" applyNumberFormat="1" applyFont="1" applyFill="1" applyBorder="1" applyAlignment="1" applyProtection="1">
      <alignment horizontal="center" vertical="center"/>
    </xf>
    <xf numFmtId="3" fontId="17" fillId="0" borderId="20" xfId="0" applyNumberFormat="1" applyFont="1" applyFill="1" applyBorder="1" applyAlignment="1" applyProtection="1">
      <alignment horizontal="center" vertical="center"/>
    </xf>
    <xf numFmtId="3" fontId="17" fillId="0" borderId="21" xfId="0" applyNumberFormat="1" applyFont="1" applyFill="1" applyBorder="1" applyAlignment="1" applyProtection="1">
      <alignment horizontal="center" vertical="center"/>
    </xf>
    <xf numFmtId="3" fontId="2" fillId="0" borderId="0" xfId="0" applyNumberFormat="1" applyFont="1" applyAlignment="1" applyProtection="1">
      <alignment horizontal="center"/>
    </xf>
    <xf numFmtId="3" fontId="2" fillId="0" borderId="0" xfId="0" applyNumberFormat="1" applyFont="1" applyProtection="1"/>
    <xf numFmtId="0" fontId="20" fillId="0" borderId="0" xfId="0" applyFont="1" applyAlignment="1" applyProtection="1">
      <alignment vertical="center" wrapText="1"/>
    </xf>
    <xf numFmtId="0" fontId="1" fillId="5" borderId="0" xfId="12" applyFill="1" applyBorder="1"/>
    <xf numFmtId="0" fontId="1" fillId="6" borderId="0" xfId="12" applyFill="1"/>
    <xf numFmtId="0" fontId="40" fillId="6" borderId="0" xfId="12" applyFont="1" applyFill="1" applyBorder="1" applyAlignment="1">
      <alignment horizontal="left" vertical="center" wrapText="1"/>
    </xf>
    <xf numFmtId="0" fontId="41" fillId="6" borderId="0" xfId="12" applyFont="1" applyFill="1"/>
    <xf numFmtId="0" fontId="42" fillId="6" borderId="0" xfId="12" applyFont="1" applyFill="1"/>
    <xf numFmtId="0" fontId="43" fillId="6" borderId="0" xfId="12" applyFont="1" applyFill="1"/>
    <xf numFmtId="172" fontId="45" fillId="6" borderId="0" xfId="12" applyNumberFormat="1" applyFont="1" applyFill="1" applyAlignment="1">
      <alignment horizontal="left"/>
    </xf>
    <xf numFmtId="173" fontId="1" fillId="6" borderId="0" xfId="12" applyNumberFormat="1" applyFill="1"/>
    <xf numFmtId="0" fontId="13" fillId="0" borderId="0" xfId="0" applyFont="1" applyFill="1" applyProtection="1"/>
    <xf numFmtId="0" fontId="12" fillId="0" borderId="0" xfId="0" applyFont="1" applyFill="1" applyAlignment="1" applyProtection="1">
      <alignment horizontal="center"/>
    </xf>
    <xf numFmtId="0" fontId="13" fillId="0" borderId="0" xfId="0" applyFont="1" applyFill="1"/>
    <xf numFmtId="0" fontId="12" fillId="0" borderId="1" xfId="0" applyFont="1" applyFill="1" applyBorder="1" applyAlignment="1" applyProtection="1">
      <alignment horizontal="centerContinuous" vertical="center"/>
    </xf>
    <xf numFmtId="0" fontId="12" fillId="0" borderId="2" xfId="0" applyFont="1" applyFill="1" applyBorder="1" applyAlignment="1" applyProtection="1">
      <alignment horizontal="centerContinuous" vertical="center"/>
    </xf>
    <xf numFmtId="3" fontId="0" fillId="0" borderId="0" xfId="0" applyNumberFormat="1"/>
    <xf numFmtId="0" fontId="2" fillId="0" borderId="0" xfId="32" applyProtection="1"/>
    <xf numFmtId="0" fontId="7" fillId="0" borderId="0" xfId="32" applyFont="1" applyProtection="1"/>
    <xf numFmtId="0" fontId="2" fillId="0" borderId="0" xfId="32"/>
    <xf numFmtId="0" fontId="9" fillId="0" borderId="0" xfId="32" applyFont="1" applyProtection="1"/>
    <xf numFmtId="0" fontId="13" fillId="0" borderId="0" xfId="32" applyFont="1" applyProtection="1"/>
    <xf numFmtId="0" fontId="17" fillId="0" borderId="0" xfId="32" applyFont="1" applyFill="1" applyBorder="1" applyAlignment="1" applyProtection="1">
      <alignment vertical="center"/>
    </xf>
    <xf numFmtId="3" fontId="17" fillId="0" borderId="0" xfId="32" applyNumberFormat="1" applyFont="1" applyFill="1" applyBorder="1" applyAlignment="1" applyProtection="1">
      <alignment horizontal="center" vertical="center"/>
    </xf>
    <xf numFmtId="3" fontId="17" fillId="0" borderId="11" xfId="32" applyNumberFormat="1" applyFont="1" applyFill="1" applyBorder="1" applyAlignment="1" applyProtection="1">
      <alignment horizontal="center" vertical="center"/>
    </xf>
    <xf numFmtId="0" fontId="13" fillId="0" borderId="0" xfId="32" applyFont="1"/>
    <xf numFmtId="0" fontId="10" fillId="0" borderId="0" xfId="32" applyFont="1" applyProtection="1"/>
    <xf numFmtId="3" fontId="17" fillId="0" borderId="0" xfId="32" quotePrefix="1" applyNumberFormat="1" applyFont="1" applyFill="1" applyBorder="1" applyAlignment="1" applyProtection="1">
      <alignment horizontal="center" vertical="center"/>
    </xf>
    <xf numFmtId="0" fontId="17" fillId="0" borderId="0" xfId="32" applyFont="1" applyFill="1" applyBorder="1" applyAlignment="1" applyProtection="1">
      <alignment horizontal="center" vertical="center"/>
    </xf>
    <xf numFmtId="0" fontId="10" fillId="0" borderId="0" xfId="32" applyFont="1"/>
    <xf numFmtId="0" fontId="10" fillId="2" borderId="0" xfId="32" applyFont="1" applyFill="1" applyProtection="1"/>
    <xf numFmtId="0" fontId="15" fillId="2" borderId="0" xfId="32" applyFont="1" applyFill="1" applyBorder="1" applyProtection="1"/>
    <xf numFmtId="0" fontId="11" fillId="2" borderId="0" xfId="32" applyFont="1" applyFill="1" applyProtection="1"/>
    <xf numFmtId="0" fontId="11" fillId="2" borderId="6" xfId="32" applyFont="1" applyFill="1" applyBorder="1" applyProtection="1"/>
    <xf numFmtId="0" fontId="11" fillId="2" borderId="0" xfId="32" applyFont="1" applyFill="1" applyBorder="1" applyProtection="1"/>
    <xf numFmtId="0" fontId="11" fillId="2" borderId="0" xfId="32" applyFont="1" applyFill="1" applyBorder="1" applyAlignment="1" applyProtection="1">
      <alignment horizontal="center"/>
    </xf>
    <xf numFmtId="0" fontId="12" fillId="0" borderId="0" xfId="32" applyFont="1" applyFill="1" applyBorder="1" applyAlignment="1" applyProtection="1">
      <alignment vertical="center"/>
    </xf>
    <xf numFmtId="3" fontId="16" fillId="0" borderId="0" xfId="32" applyNumberFormat="1" applyFont="1" applyFill="1" applyBorder="1" applyAlignment="1" applyProtection="1">
      <alignment horizontal="center" vertical="center"/>
    </xf>
    <xf numFmtId="3" fontId="16" fillId="0" borderId="6" xfId="32" applyNumberFormat="1" applyFont="1" applyFill="1" applyBorder="1" applyAlignment="1" applyProtection="1">
      <alignment horizontal="center" vertical="center"/>
    </xf>
    <xf numFmtId="0" fontId="11" fillId="0" borderId="0" xfId="32" applyFont="1" applyAlignment="1" applyProtection="1">
      <alignment horizontal="center"/>
    </xf>
    <xf numFmtId="3" fontId="16" fillId="4" borderId="6" xfId="32" applyNumberFormat="1" applyFont="1" applyFill="1" applyBorder="1" applyAlignment="1" applyProtection="1">
      <alignment horizontal="center" vertical="center"/>
    </xf>
    <xf numFmtId="3" fontId="16" fillId="4" borderId="0" xfId="32" applyNumberFormat="1" applyFont="1" applyFill="1" applyBorder="1" applyAlignment="1" applyProtection="1">
      <alignment horizontal="center" vertical="center"/>
    </xf>
    <xf numFmtId="0" fontId="12" fillId="0" borderId="0" xfId="32" applyFont="1" applyFill="1" applyBorder="1" applyAlignment="1" applyProtection="1">
      <alignment horizontal="left" vertical="center" indent="1"/>
    </xf>
    <xf numFmtId="0" fontId="12" fillId="0" borderId="0" xfId="32" applyFont="1" applyAlignment="1" applyProtection="1">
      <alignment horizontal="center"/>
    </xf>
    <xf numFmtId="3" fontId="16" fillId="0" borderId="14" xfId="32" applyNumberFormat="1" applyFont="1" applyFill="1" applyBorder="1" applyAlignment="1" applyProtection="1">
      <alignment horizontal="center" vertical="center"/>
    </xf>
    <xf numFmtId="0" fontId="16" fillId="0" borderId="0" xfId="32" applyFont="1" applyFill="1" applyBorder="1" applyAlignment="1" applyProtection="1">
      <alignment vertical="center"/>
    </xf>
    <xf numFmtId="0" fontId="2" fillId="0" borderId="0" xfId="32" applyBorder="1" applyProtection="1"/>
    <xf numFmtId="10" fontId="16" fillId="0" borderId="0" xfId="9" applyNumberFormat="1" applyFont="1" applyFill="1" applyBorder="1" applyAlignment="1" applyProtection="1">
      <alignment horizontal="center" vertical="center"/>
    </xf>
    <xf numFmtId="10" fontId="16" fillId="0" borderId="6" xfId="9" applyNumberFormat="1" applyFont="1" applyFill="1" applyBorder="1" applyAlignment="1" applyProtection="1">
      <alignment horizontal="center" vertical="center"/>
    </xf>
    <xf numFmtId="168" fontId="16" fillId="0" borderId="0" xfId="9" applyNumberFormat="1" applyFont="1" applyFill="1" applyBorder="1" applyAlignment="1" applyProtection="1">
      <alignment horizontal="center" vertical="center"/>
    </xf>
    <xf numFmtId="0" fontId="35" fillId="0" borderId="0" xfId="32" applyFont="1" applyFill="1" applyBorder="1" applyAlignment="1" applyProtection="1">
      <alignment horizontal="left" vertical="center"/>
    </xf>
    <xf numFmtId="9" fontId="16" fillId="0" borderId="0" xfId="9" applyFont="1" applyFill="1" applyBorder="1" applyAlignment="1" applyProtection="1">
      <alignment horizontal="center" vertical="center"/>
    </xf>
    <xf numFmtId="9" fontId="16" fillId="0" borderId="14" xfId="9" applyFont="1" applyFill="1" applyBorder="1" applyAlignment="1" applyProtection="1">
      <alignment horizontal="center" vertical="center"/>
    </xf>
    <xf numFmtId="0" fontId="10" fillId="0" borderId="0" xfId="32" applyFont="1" applyBorder="1" applyProtection="1"/>
    <xf numFmtId="0" fontId="13" fillId="0" borderId="0" xfId="32" applyFont="1" applyBorder="1" applyProtection="1"/>
    <xf numFmtId="0" fontId="9" fillId="0" borderId="0" xfId="32" applyFont="1" applyFill="1" applyBorder="1" applyAlignment="1" applyProtection="1">
      <alignment vertical="center"/>
    </xf>
    <xf numFmtId="0" fontId="15" fillId="0" borderId="0" xfId="32" applyFont="1" applyBorder="1" applyAlignment="1" applyProtection="1">
      <alignment vertical="center"/>
    </xf>
    <xf numFmtId="165" fontId="18" fillId="0" borderId="0" xfId="32" applyNumberFormat="1" applyFont="1" applyFill="1" applyBorder="1" applyAlignment="1" applyProtection="1">
      <alignment horizontal="center" vertical="center"/>
    </xf>
    <xf numFmtId="0" fontId="2" fillId="0" borderId="0" xfId="32" applyFill="1" applyBorder="1" applyAlignment="1" applyProtection="1">
      <alignment horizontal="center"/>
    </xf>
    <xf numFmtId="166" fontId="18" fillId="0" borderId="0" xfId="9" applyNumberFormat="1" applyFont="1" applyFill="1" applyBorder="1" applyAlignment="1" applyProtection="1">
      <alignment horizontal="center" vertical="center"/>
    </xf>
    <xf numFmtId="0" fontId="2" fillId="0" borderId="0" xfId="32" applyAlignment="1" applyProtection="1">
      <alignment horizontal="center"/>
    </xf>
    <xf numFmtId="0" fontId="14" fillId="0" borderId="0" xfId="32" applyFont="1" applyFill="1" applyBorder="1" applyAlignment="1" applyProtection="1">
      <alignment vertical="center"/>
    </xf>
    <xf numFmtId="0" fontId="19" fillId="0" borderId="0" xfId="32" applyFont="1" applyFill="1" applyBorder="1" applyAlignment="1" applyProtection="1">
      <alignment vertical="center"/>
    </xf>
    <xf numFmtId="0" fontId="17" fillId="0" borderId="0" xfId="32" applyFont="1" applyBorder="1" applyAlignment="1" applyProtection="1">
      <alignment horizontal="center" vertical="center"/>
    </xf>
    <xf numFmtId="0" fontId="11" fillId="0" borderId="0" xfId="32" applyFont="1" applyBorder="1" applyAlignment="1" applyProtection="1">
      <alignment vertical="center"/>
    </xf>
    <xf numFmtId="0" fontId="17" fillId="0" borderId="0" xfId="32" applyFont="1" applyBorder="1" applyAlignment="1" applyProtection="1">
      <alignment vertical="center"/>
    </xf>
    <xf numFmtId="3" fontId="17" fillId="0" borderId="0" xfId="32" applyNumberFormat="1" applyFont="1" applyBorder="1" applyAlignment="1" applyProtection="1">
      <alignment horizontal="center" vertical="center"/>
    </xf>
    <xf numFmtId="166" fontId="17" fillId="0" borderId="0" xfId="32" applyNumberFormat="1" applyFont="1" applyBorder="1" applyAlignment="1" applyProtection="1">
      <alignment horizontal="center" vertical="center"/>
    </xf>
    <xf numFmtId="0" fontId="2" fillId="0" borderId="0" xfId="32" quotePrefix="1" applyProtection="1"/>
    <xf numFmtId="0" fontId="2" fillId="0" borderId="0" xfId="32" quotePrefix="1" applyFont="1" applyProtection="1"/>
    <xf numFmtId="0" fontId="2" fillId="0" borderId="0" xfId="32" applyFont="1" applyProtection="1"/>
    <xf numFmtId="174" fontId="17" fillId="0" borderId="0" xfId="0" applyNumberFormat="1" applyFont="1" applyFill="1" applyBorder="1" applyAlignment="1" applyProtection="1">
      <alignment horizontal="center" vertical="center"/>
    </xf>
    <xf numFmtId="0" fontId="16" fillId="4" borderId="0" xfId="0" applyFont="1" applyFill="1" applyAlignment="1" applyProtection="1">
      <alignment vertical="center" wrapText="1"/>
    </xf>
    <xf numFmtId="0" fontId="13" fillId="0" borderId="0" xfId="0" applyFont="1" applyBorder="1" applyProtection="1"/>
    <xf numFmtId="0" fontId="13" fillId="0" borderId="0" xfId="0" applyFont="1" applyBorder="1"/>
    <xf numFmtId="166" fontId="16" fillId="0" borderId="5" xfId="9" quotePrefix="1" applyNumberFormat="1" applyFont="1" applyFill="1" applyBorder="1" applyAlignment="1" applyProtection="1">
      <alignment horizontal="center" vertical="center"/>
    </xf>
    <xf numFmtId="3" fontId="11" fillId="0" borderId="0" xfId="0" applyNumberFormat="1" applyFont="1" applyAlignment="1" applyProtection="1">
      <alignment horizontal="center"/>
    </xf>
    <xf numFmtId="0" fontId="50" fillId="0" borderId="0" xfId="0" applyFont="1" applyBorder="1" applyAlignment="1" applyProtection="1">
      <alignment vertical="center"/>
    </xf>
    <xf numFmtId="0" fontId="51" fillId="0" borderId="16" xfId="0" applyFont="1" applyFill="1" applyBorder="1" applyAlignment="1" applyProtection="1">
      <alignment vertical="center"/>
    </xf>
    <xf numFmtId="0" fontId="51" fillId="0" borderId="0" xfId="0" applyFont="1" applyAlignment="1" applyProtection="1">
      <alignment horizontal="left" vertical="center"/>
    </xf>
    <xf numFmtId="3" fontId="17" fillId="0" borderId="6" xfId="0"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indent="2"/>
    </xf>
    <xf numFmtId="3" fontId="16" fillId="0" borderId="20" xfId="0" applyNumberFormat="1" applyFont="1" applyFill="1" applyBorder="1" applyAlignment="1" applyProtection="1">
      <alignment horizontal="center" vertical="center"/>
    </xf>
    <xf numFmtId="0" fontId="17" fillId="0" borderId="28" xfId="0" applyFont="1" applyFill="1" applyBorder="1" applyAlignment="1" applyProtection="1">
      <alignment vertical="center"/>
    </xf>
    <xf numFmtId="0" fontId="16" fillId="0" borderId="27" xfId="0" applyFont="1" applyFill="1" applyBorder="1" applyAlignment="1" applyProtection="1">
      <alignment vertical="center"/>
    </xf>
    <xf numFmtId="0" fontId="34" fillId="0" borderId="27" xfId="0" applyFont="1" applyFill="1" applyBorder="1" applyAlignment="1" applyProtection="1">
      <alignment vertical="center"/>
    </xf>
    <xf numFmtId="0" fontId="17" fillId="0" borderId="29" xfId="0" applyFont="1" applyFill="1" applyBorder="1" applyAlignment="1" applyProtection="1">
      <alignment vertical="center"/>
    </xf>
    <xf numFmtId="0" fontId="12" fillId="0" borderId="0" xfId="0" applyFont="1" applyBorder="1" applyAlignment="1" applyProtection="1">
      <alignment horizontal="center" vertical="center"/>
    </xf>
    <xf numFmtId="0" fontId="12" fillId="0" borderId="6" xfId="0" applyFont="1" applyBorder="1" applyAlignment="1" applyProtection="1">
      <alignment horizontal="center" vertical="center"/>
    </xf>
    <xf numFmtId="3" fontId="17" fillId="0" borderId="30" xfId="0" applyNumberFormat="1" applyFont="1" applyFill="1" applyBorder="1" applyAlignment="1" applyProtection="1">
      <alignment horizontal="center" vertical="center"/>
    </xf>
    <xf numFmtId="3" fontId="17" fillId="0" borderId="31" xfId="0" applyNumberFormat="1" applyFont="1" applyFill="1" applyBorder="1" applyAlignment="1" applyProtection="1">
      <alignment horizontal="center" vertical="center"/>
    </xf>
    <xf numFmtId="165" fontId="18" fillId="0" borderId="6" xfId="0" applyNumberFormat="1" applyFont="1" applyFill="1" applyBorder="1" applyAlignment="1" applyProtection="1">
      <alignment horizontal="center" vertical="center"/>
    </xf>
    <xf numFmtId="0" fontId="11" fillId="0" borderId="0" xfId="0" applyFont="1" applyBorder="1" applyProtection="1"/>
    <xf numFmtId="167" fontId="16" fillId="4" borderId="0" xfId="9" applyNumberFormat="1" applyFont="1" applyFill="1" applyBorder="1" applyAlignment="1" applyProtection="1">
      <alignment horizontal="center" vertical="center"/>
    </xf>
    <xf numFmtId="3" fontId="16" fillId="4" borderId="0" xfId="0" applyNumberFormat="1" applyFont="1" applyFill="1" applyBorder="1" applyAlignment="1" applyProtection="1">
      <alignment horizontal="center" vertical="center"/>
    </xf>
    <xf numFmtId="168" fontId="17" fillId="4" borderId="0" xfId="9" applyNumberFormat="1" applyFont="1" applyFill="1" applyBorder="1" applyAlignment="1" applyProtection="1">
      <alignment horizontal="center" vertical="center"/>
    </xf>
    <xf numFmtId="0" fontId="17" fillId="0" borderId="0" xfId="0" applyFont="1" applyBorder="1" applyAlignment="1">
      <alignment horizontal="center" vertical="center"/>
    </xf>
    <xf numFmtId="166" fontId="17" fillId="0" borderId="0" xfId="0" applyNumberFormat="1" applyFont="1" applyBorder="1" applyAlignment="1">
      <alignment horizontal="center" vertical="center"/>
    </xf>
    <xf numFmtId="0" fontId="10" fillId="0" borderId="0" xfId="0" applyFont="1" applyAlignment="1" applyProtection="1">
      <alignment horizontal="center" vertical="center"/>
    </xf>
    <xf numFmtId="0" fontId="10" fillId="0" borderId="0" xfId="0" applyFont="1" applyAlignment="1">
      <alignment horizontal="center" vertical="center"/>
    </xf>
    <xf numFmtId="3" fontId="17" fillId="0" borderId="33" xfId="0" applyNumberFormat="1" applyFont="1" applyFill="1" applyBorder="1" applyAlignment="1" applyProtection="1">
      <alignment horizontal="center" vertical="center"/>
    </xf>
    <xf numFmtId="0" fontId="17" fillId="0" borderId="0" xfId="0" applyFont="1" applyBorder="1" applyAlignment="1" applyProtection="1">
      <alignment horizontal="center" vertical="center" wrapText="1"/>
    </xf>
    <xf numFmtId="3" fontId="17" fillId="0" borderId="0" xfId="0" applyNumberFormat="1" applyFont="1" applyAlignment="1" applyProtection="1">
      <alignment horizontal="center" vertical="center"/>
    </xf>
    <xf numFmtId="3" fontId="16" fillId="0" borderId="0" xfId="0" applyNumberFormat="1" applyFont="1" applyAlignment="1" applyProtection="1">
      <alignment horizontal="center" vertical="center"/>
    </xf>
    <xf numFmtId="3" fontId="17" fillId="0" borderId="33" xfId="0" applyNumberFormat="1" applyFont="1" applyBorder="1" applyAlignment="1" applyProtection="1">
      <alignment horizontal="center" vertical="center"/>
    </xf>
    <xf numFmtId="3" fontId="17" fillId="0" borderId="34" xfId="0" applyNumberFormat="1" applyFont="1" applyBorder="1" applyAlignment="1" applyProtection="1">
      <alignment horizontal="center" vertical="center"/>
    </xf>
    <xf numFmtId="167" fontId="34" fillId="0" borderId="14" xfId="9" applyNumberFormat="1" applyFont="1" applyFill="1" applyBorder="1" applyAlignment="1" applyProtection="1">
      <alignment horizontal="center" vertical="center"/>
    </xf>
    <xf numFmtId="0" fontId="17" fillId="0" borderId="0" xfId="0" applyFont="1" applyAlignment="1" applyProtection="1">
      <alignment horizontal="center" vertical="center" wrapText="1"/>
    </xf>
    <xf numFmtId="0" fontId="50" fillId="0" borderId="0" xfId="0" applyFont="1" applyAlignment="1" applyProtection="1">
      <alignment horizontal="center" vertical="center"/>
    </xf>
    <xf numFmtId="0" fontId="16"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7" fillId="0" borderId="0" xfId="0" applyFont="1" applyAlignment="1" applyProtection="1">
      <alignment horizontal="center" vertical="center"/>
    </xf>
    <xf numFmtId="0" fontId="16" fillId="0" borderId="0" xfId="0" applyFont="1" applyAlignment="1" applyProtection="1">
      <alignment horizontal="center" vertical="center"/>
    </xf>
    <xf numFmtId="0" fontId="17" fillId="0" borderId="33" xfId="0" applyFont="1" applyBorder="1" applyAlignment="1" applyProtection="1">
      <alignment horizontal="center" vertical="center"/>
    </xf>
    <xf numFmtId="3" fontId="17" fillId="0" borderId="6" xfId="32" quotePrefix="1" applyNumberFormat="1" applyFont="1" applyFill="1" applyBorder="1" applyAlignment="1" applyProtection="1">
      <alignment horizontal="center" vertical="center"/>
    </xf>
    <xf numFmtId="0" fontId="32" fillId="0" borderId="0" xfId="0" applyFont="1" applyFill="1" applyBorder="1" applyAlignment="1">
      <alignment vertical="center"/>
    </xf>
    <xf numFmtId="175" fontId="17" fillId="0" borderId="0" xfId="9" applyNumberFormat="1" applyFont="1" applyFill="1" applyBorder="1" applyAlignment="1" applyProtection="1">
      <alignment horizontal="center" vertical="center"/>
    </xf>
    <xf numFmtId="3" fontId="17" fillId="0" borderId="35" xfId="0" applyNumberFormat="1" applyFont="1" applyFill="1" applyBorder="1" applyAlignment="1" applyProtection="1">
      <alignment horizontal="center" vertical="center"/>
    </xf>
    <xf numFmtId="0" fontId="11" fillId="2" borderId="27" xfId="0" applyFont="1" applyFill="1" applyBorder="1" applyProtection="1"/>
    <xf numFmtId="3" fontId="16" fillId="0" borderId="27" xfId="0" applyNumberFormat="1" applyFont="1" applyFill="1" applyBorder="1" applyAlignment="1" applyProtection="1">
      <alignment horizontal="center" vertical="center"/>
    </xf>
    <xf numFmtId="3" fontId="17" fillId="0" borderId="27" xfId="0" applyNumberFormat="1" applyFont="1" applyFill="1" applyBorder="1" applyAlignment="1" applyProtection="1">
      <alignment horizontal="center" vertical="center"/>
    </xf>
    <xf numFmtId="0" fontId="30" fillId="0" borderId="0" xfId="32" applyFont="1" applyAlignment="1" applyProtection="1">
      <alignment horizontal="center"/>
    </xf>
    <xf numFmtId="0" fontId="11" fillId="2" borderId="11" xfId="0" applyFont="1" applyFill="1" applyBorder="1" applyProtection="1"/>
    <xf numFmtId="0" fontId="28" fillId="4" borderId="0" xfId="12" applyFont="1" applyFill="1" applyAlignment="1">
      <alignment horizontal="left" vertical="center" wrapText="1"/>
    </xf>
    <xf numFmtId="0" fontId="40" fillId="6" borderId="0" xfId="12" applyFont="1" applyFill="1" applyBorder="1" applyAlignment="1">
      <alignment horizontal="left" vertical="center" wrapText="1"/>
    </xf>
    <xf numFmtId="0" fontId="40" fillId="6" borderId="26" xfId="12" applyFont="1" applyFill="1" applyBorder="1" applyAlignment="1">
      <alignment horizontal="left" vertical="center" wrapText="1"/>
    </xf>
    <xf numFmtId="0" fontId="44" fillId="6" borderId="0" xfId="12" applyFont="1" applyFill="1" applyAlignment="1">
      <alignment horizontal="left" vertical="center" wrapText="1"/>
    </xf>
    <xf numFmtId="0" fontId="49" fillId="6" borderId="25" xfId="12" applyFont="1" applyFill="1" applyBorder="1" applyAlignment="1">
      <alignment horizontal="left" vertical="center" wrapText="1"/>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8" fillId="3" borderId="0" xfId="0" applyFont="1" applyFill="1" applyAlignment="1" applyProtection="1">
      <alignment horizontal="center" vertical="center"/>
    </xf>
    <xf numFmtId="0" fontId="16" fillId="0" borderId="0" xfId="0" applyFont="1" applyFill="1" applyBorder="1" applyAlignment="1" applyProtection="1">
      <alignment horizontal="left" vertical="center" wrapText="1"/>
    </xf>
    <xf numFmtId="0" fontId="17" fillId="0" borderId="0" xfId="0" applyFont="1" applyAlignment="1" applyProtection="1">
      <alignment horizontal="center" vertical="center" wrapText="1"/>
    </xf>
    <xf numFmtId="0" fontId="16" fillId="4" borderId="0" xfId="0" applyFont="1" applyFill="1" applyAlignment="1" applyProtection="1">
      <alignment horizontal="left" vertical="center" wrapText="1"/>
    </xf>
    <xf numFmtId="0" fontId="8" fillId="3" borderId="0" xfId="32" applyFont="1" applyFill="1" applyAlignment="1" applyProtection="1">
      <alignment horizontal="center" vertical="center"/>
    </xf>
    <xf numFmtId="0" fontId="30" fillId="0" borderId="0" xfId="32" applyFont="1" applyAlignment="1" applyProtection="1">
      <alignment horizontal="center"/>
    </xf>
    <xf numFmtId="49" fontId="17" fillId="0" borderId="0" xfId="32" applyNumberFormat="1" applyFont="1" applyFill="1" applyBorder="1" applyAlignment="1" applyProtection="1">
      <alignment horizontal="center" vertical="center"/>
    </xf>
    <xf numFmtId="0" fontId="52" fillId="0" borderId="0" xfId="32" applyFont="1" applyFill="1" applyBorder="1" applyAlignment="1" applyProtection="1">
      <alignment horizontal="left" vertical="center" wrapText="1"/>
    </xf>
  </cellXfs>
  <cellStyles count="52">
    <cellStyle name="colonne2" xfId="13"/>
    <cellStyle name="Comma" xfId="1" builtinId="3"/>
    <cellStyle name="Comma 2" xfId="2"/>
    <cellStyle name="Comma 2 2" xfId="3"/>
    <cellStyle name="Comma 3" xfId="42"/>
    <cellStyle name="Comma 4" xfId="43"/>
    <cellStyle name="conti" xfId="14"/>
    <cellStyle name="Euro" xfId="4"/>
    <cellStyle name="Euro 2" xfId="44"/>
    <cellStyle name="Hyperlink" xfId="5" builtinId="8"/>
    <cellStyle name="Normal" xfId="0" builtinId="0"/>
    <cellStyle name="Normal 10" xfId="45"/>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 5" xfId="46"/>
    <cellStyle name="Normal 6" xfId="47"/>
    <cellStyle name="Normal 7" xfId="48"/>
    <cellStyle name="Normal 8" xfId="49"/>
    <cellStyle name="Normal 9" xfId="50"/>
    <cellStyle name="Normale 2" xfId="32"/>
    <cellStyle name="Normale 2 2" xfId="33"/>
    <cellStyle name="Normale 2 3" xfId="34"/>
    <cellStyle name="Normale 3" xfId="35"/>
    <cellStyle name="Normale 3 2" xfId="36"/>
    <cellStyle name="Normale 4" xfId="37"/>
    <cellStyle name="Normale 5" xfId="38"/>
    <cellStyle name="Normale 6" xfId="39"/>
    <cellStyle name="Percent" xfId="9" builtinId="5"/>
    <cellStyle name="Percent 2" xfId="10"/>
    <cellStyle name="Percent 2 2" xfId="11"/>
    <cellStyle name="Percent 3" xfId="51"/>
    <cellStyle name="Percentuale 2" xfId="40"/>
    <cellStyle name="voci" xfId="41"/>
  </cellStyles>
  <dxfs count="0"/>
  <tableStyles count="0" defaultTableStyle="TableStyleMedium9" defaultPivotStyle="PivotStyleLight16"/>
  <colors>
    <mruColors>
      <color rgb="FFC0C0C0"/>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34639</xdr:colOff>
      <xdr:row>46</xdr:row>
      <xdr:rowOff>51954</xdr:rowOff>
    </xdr:from>
    <xdr:to>
      <xdr:col>0</xdr:col>
      <xdr:colOff>1233669</xdr:colOff>
      <xdr:row>60</xdr:row>
      <xdr:rowOff>121227</xdr:rowOff>
    </xdr:to>
    <xdr:pic>
      <xdr:nvPicPr>
        <xdr:cNvPr id="3" name="Picture 2"/>
        <xdr:cNvPicPr>
          <a:picLocks noChangeAspect="1"/>
        </xdr:cNvPicPr>
      </xdr:nvPicPr>
      <xdr:blipFill>
        <a:blip xmlns:r="http://schemas.openxmlformats.org/officeDocument/2006/relationships" r:embed="rId1"/>
        <a:stretch>
          <a:fillRect/>
        </a:stretch>
      </xdr:blipFill>
      <xdr:spPr>
        <a:xfrm>
          <a:off x="34639" y="8376804"/>
          <a:ext cx="1199030" cy="2733675"/>
        </a:xfrm>
        <a:prstGeom prst="rect">
          <a:avLst/>
        </a:prstGeom>
      </xdr:spPr>
    </xdr:pic>
    <xdr:clientData/>
  </xdr:twoCellAnchor>
  <xdr:twoCellAnchor editAs="oneCell">
    <xdr:from>
      <xdr:col>2</xdr:col>
      <xdr:colOff>121227</xdr:colOff>
      <xdr:row>0</xdr:row>
      <xdr:rowOff>207820</xdr:rowOff>
    </xdr:from>
    <xdr:to>
      <xdr:col>12</xdr:col>
      <xdr:colOff>51954</xdr:colOff>
      <xdr:row>12</xdr:row>
      <xdr:rowOff>89660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5400000">
          <a:off x="3947011" y="-2128600"/>
          <a:ext cx="1509749" cy="6182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xdr:row>
      <xdr:rowOff>66675</xdr:rowOff>
    </xdr:from>
    <xdr:to>
      <xdr:col>2</xdr:col>
      <xdr:colOff>123825</xdr:colOff>
      <xdr:row>5</xdr:row>
      <xdr:rowOff>180975</xdr:rowOff>
    </xdr:to>
    <xdr:pic>
      <xdr:nvPicPr>
        <xdr:cNvPr id="114369" name="Picture 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8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76200</xdr:rowOff>
    </xdr:from>
    <xdr:to>
      <xdr:col>2</xdr:col>
      <xdr:colOff>123825</xdr:colOff>
      <xdr:row>9</xdr:row>
      <xdr:rowOff>190500</xdr:rowOff>
    </xdr:to>
    <xdr:pic>
      <xdr:nvPicPr>
        <xdr:cNvPr id="114370" name="Picture 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716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76200</xdr:rowOff>
    </xdr:from>
    <xdr:to>
      <xdr:col>2</xdr:col>
      <xdr:colOff>114300</xdr:colOff>
      <xdr:row>17</xdr:row>
      <xdr:rowOff>190500</xdr:rowOff>
    </xdr:to>
    <xdr:pic>
      <xdr:nvPicPr>
        <xdr:cNvPr id="114371" name="Picture 3"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71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23</xdr:row>
      <xdr:rowOff>76200</xdr:rowOff>
    </xdr:from>
    <xdr:to>
      <xdr:col>2</xdr:col>
      <xdr:colOff>114300</xdr:colOff>
      <xdr:row>23</xdr:row>
      <xdr:rowOff>190500</xdr:rowOff>
    </xdr:to>
    <xdr:pic>
      <xdr:nvPicPr>
        <xdr:cNvPr id="114372" name="Picture 4"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6005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12</xdr:row>
      <xdr:rowOff>66675</xdr:rowOff>
    </xdr:from>
    <xdr:to>
      <xdr:col>2</xdr:col>
      <xdr:colOff>123825</xdr:colOff>
      <xdr:row>12</xdr:row>
      <xdr:rowOff>180975</xdr:rowOff>
    </xdr:to>
    <xdr:pic>
      <xdr:nvPicPr>
        <xdr:cNvPr id="114373" name="Picture 1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76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66675</xdr:rowOff>
    </xdr:from>
    <xdr:to>
      <xdr:col>2</xdr:col>
      <xdr:colOff>123825</xdr:colOff>
      <xdr:row>4</xdr:row>
      <xdr:rowOff>180975</xdr:rowOff>
    </xdr:to>
    <xdr:pic>
      <xdr:nvPicPr>
        <xdr:cNvPr id="114374" name="Picture 1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180975</xdr:colOff>
      <xdr:row>25</xdr:row>
      <xdr:rowOff>85725</xdr:rowOff>
    </xdr:from>
    <xdr:to>
      <xdr:col>2</xdr:col>
      <xdr:colOff>266700</xdr:colOff>
      <xdr:row>25</xdr:row>
      <xdr:rowOff>171450</xdr:rowOff>
    </xdr:to>
    <xdr:pic>
      <xdr:nvPicPr>
        <xdr:cNvPr id="114375" name="Picture 2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22</xdr:row>
      <xdr:rowOff>57150</xdr:rowOff>
    </xdr:from>
    <xdr:to>
      <xdr:col>2</xdr:col>
      <xdr:colOff>114300</xdr:colOff>
      <xdr:row>22</xdr:row>
      <xdr:rowOff>171450</xdr:rowOff>
    </xdr:to>
    <xdr:pic>
      <xdr:nvPicPr>
        <xdr:cNvPr id="114376" name="Picture 3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3434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16</xdr:row>
      <xdr:rowOff>76200</xdr:rowOff>
    </xdr:from>
    <xdr:to>
      <xdr:col>2</xdr:col>
      <xdr:colOff>114300</xdr:colOff>
      <xdr:row>16</xdr:row>
      <xdr:rowOff>190500</xdr:rowOff>
    </xdr:to>
    <xdr:pic>
      <xdr:nvPicPr>
        <xdr:cNvPr id="114377" name="Picture 3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3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25</xdr:row>
      <xdr:rowOff>85725</xdr:rowOff>
    </xdr:from>
    <xdr:to>
      <xdr:col>2</xdr:col>
      <xdr:colOff>266700</xdr:colOff>
      <xdr:row>25</xdr:row>
      <xdr:rowOff>171450</xdr:rowOff>
    </xdr:to>
    <xdr:pic>
      <xdr:nvPicPr>
        <xdr:cNvPr id="114378" name="Picture 33"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76200</xdr:rowOff>
    </xdr:from>
    <xdr:to>
      <xdr:col>2</xdr:col>
      <xdr:colOff>123825</xdr:colOff>
      <xdr:row>10</xdr:row>
      <xdr:rowOff>190500</xdr:rowOff>
    </xdr:to>
    <xdr:pic>
      <xdr:nvPicPr>
        <xdr:cNvPr id="114379" name="Picture 36"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8097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66675</xdr:rowOff>
    </xdr:from>
    <xdr:to>
      <xdr:col>2</xdr:col>
      <xdr:colOff>123825</xdr:colOff>
      <xdr:row>5</xdr:row>
      <xdr:rowOff>180975</xdr:rowOff>
    </xdr:to>
    <xdr:pic>
      <xdr:nvPicPr>
        <xdr:cNvPr id="114380" name="Picture 3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8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76200</xdr:rowOff>
    </xdr:from>
    <xdr:to>
      <xdr:col>2</xdr:col>
      <xdr:colOff>123825</xdr:colOff>
      <xdr:row>9</xdr:row>
      <xdr:rowOff>190500</xdr:rowOff>
    </xdr:to>
    <xdr:pic>
      <xdr:nvPicPr>
        <xdr:cNvPr id="114381" name="Picture 3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716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76200</xdr:rowOff>
    </xdr:from>
    <xdr:to>
      <xdr:col>2</xdr:col>
      <xdr:colOff>114300</xdr:colOff>
      <xdr:row>17</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71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20</xdr:row>
      <xdr:rowOff>76200</xdr:rowOff>
    </xdr:from>
    <xdr:to>
      <xdr:col>2</xdr:col>
      <xdr:colOff>114300</xdr:colOff>
      <xdr:row>20</xdr:row>
      <xdr:rowOff>190500</xdr:rowOff>
    </xdr:to>
    <xdr:pic>
      <xdr:nvPicPr>
        <xdr:cNvPr id="114383" name="Picture 40"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862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24</xdr:row>
      <xdr:rowOff>76200</xdr:rowOff>
    </xdr:from>
    <xdr:to>
      <xdr:col>2</xdr:col>
      <xdr:colOff>114300</xdr:colOff>
      <xdr:row>24</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838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25</xdr:row>
      <xdr:rowOff>85725</xdr:rowOff>
    </xdr:from>
    <xdr:to>
      <xdr:col>2</xdr:col>
      <xdr:colOff>266700</xdr:colOff>
      <xdr:row>25</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12</xdr:row>
      <xdr:rowOff>66675</xdr:rowOff>
    </xdr:from>
    <xdr:to>
      <xdr:col>2</xdr:col>
      <xdr:colOff>123825</xdr:colOff>
      <xdr:row>12</xdr:row>
      <xdr:rowOff>180975</xdr:rowOff>
    </xdr:to>
    <xdr:pic>
      <xdr:nvPicPr>
        <xdr:cNvPr id="114386" name="Picture 44"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76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66675</xdr:rowOff>
    </xdr:from>
    <xdr:to>
      <xdr:col>2</xdr:col>
      <xdr:colOff>123825</xdr:colOff>
      <xdr:row>4</xdr:row>
      <xdr:rowOff>180975</xdr:rowOff>
    </xdr:to>
    <xdr:pic>
      <xdr:nvPicPr>
        <xdr:cNvPr id="114387" name="Picture 45"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0</xdr:colOff>
      <xdr:row>19</xdr:row>
      <xdr:rowOff>57150</xdr:rowOff>
    </xdr:from>
    <xdr:to>
      <xdr:col>2</xdr:col>
      <xdr:colOff>114300</xdr:colOff>
      <xdr:row>19</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6290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16</xdr:row>
      <xdr:rowOff>76200</xdr:rowOff>
    </xdr:from>
    <xdr:to>
      <xdr:col>2</xdr:col>
      <xdr:colOff>114300</xdr:colOff>
      <xdr:row>16</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3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76200</xdr:rowOff>
    </xdr:from>
    <xdr:to>
      <xdr:col>2</xdr:col>
      <xdr:colOff>123825</xdr:colOff>
      <xdr:row>10</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8097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18</xdr:row>
      <xdr:rowOff>66675</xdr:rowOff>
    </xdr:from>
    <xdr:to>
      <xdr:col>2</xdr:col>
      <xdr:colOff>114300</xdr:colOff>
      <xdr:row>18</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4004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66675</xdr:rowOff>
    </xdr:from>
    <xdr:to>
      <xdr:col>2</xdr:col>
      <xdr:colOff>114300</xdr:colOff>
      <xdr:row>21</xdr:row>
      <xdr:rowOff>180975</xdr:rowOff>
    </xdr:to>
    <xdr:pic>
      <xdr:nvPicPr>
        <xdr:cNvPr id="114392" name="Picture 50"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1148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22</xdr:row>
      <xdr:rowOff>85725</xdr:rowOff>
    </xdr:from>
    <xdr:to>
      <xdr:col>2</xdr:col>
      <xdr:colOff>114300</xdr:colOff>
      <xdr:row>22</xdr:row>
      <xdr:rowOff>200025</xdr:rowOff>
    </xdr:to>
    <xdr:pic>
      <xdr:nvPicPr>
        <xdr:cNvPr id="114393" name="Picture 5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3719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23</xdr:row>
      <xdr:rowOff>66675</xdr:rowOff>
    </xdr:from>
    <xdr:to>
      <xdr:col>2</xdr:col>
      <xdr:colOff>114300</xdr:colOff>
      <xdr:row>23</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59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xdr:row>
      <xdr:rowOff>76200</xdr:rowOff>
    </xdr:from>
    <xdr:to>
      <xdr:col>2</xdr:col>
      <xdr:colOff>123825</xdr:colOff>
      <xdr:row>11</xdr:row>
      <xdr:rowOff>190500</xdr:rowOff>
    </xdr:to>
    <xdr:pic>
      <xdr:nvPicPr>
        <xdr:cNvPr id="114395" name="Picture 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0478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xdr:row>
      <xdr:rowOff>76200</xdr:rowOff>
    </xdr:from>
    <xdr:to>
      <xdr:col>2</xdr:col>
      <xdr:colOff>123825</xdr:colOff>
      <xdr:row>11</xdr:row>
      <xdr:rowOff>190500</xdr:rowOff>
    </xdr:to>
    <xdr:pic>
      <xdr:nvPicPr>
        <xdr:cNvPr id="114396" name="Picture 3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0478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26</xdr:row>
      <xdr:rowOff>76200</xdr:rowOff>
    </xdr:from>
    <xdr:to>
      <xdr:col>2</xdr:col>
      <xdr:colOff>114300</xdr:colOff>
      <xdr:row>26</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53149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66675</xdr:rowOff>
    </xdr:from>
    <xdr:to>
      <xdr:col>2</xdr:col>
      <xdr:colOff>123825</xdr:colOff>
      <xdr:row>8</xdr:row>
      <xdr:rowOff>180975</xdr:rowOff>
    </xdr:to>
    <xdr:pic>
      <xdr:nvPicPr>
        <xdr:cNvPr id="114398" name="Picture 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66675</xdr:rowOff>
    </xdr:from>
    <xdr:to>
      <xdr:col>2</xdr:col>
      <xdr:colOff>123825</xdr:colOff>
      <xdr:row>8</xdr:row>
      <xdr:rowOff>180975</xdr:rowOff>
    </xdr:to>
    <xdr:pic>
      <xdr:nvPicPr>
        <xdr:cNvPr id="114399" name="Picture 3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6</xdr:row>
      <xdr:rowOff>66675</xdr:rowOff>
    </xdr:from>
    <xdr:ext cx="123825" cy="114300"/>
    <xdr:pic>
      <xdr:nvPicPr>
        <xdr:cNvPr id="33" name="Picture 1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oneCellAnchor>
    <xdr:from>
      <xdr:col>2</xdr:col>
      <xdr:colOff>0</xdr:colOff>
      <xdr:row>6</xdr:row>
      <xdr:rowOff>66675</xdr:rowOff>
    </xdr:from>
    <xdr:ext cx="123825" cy="114300"/>
    <xdr:pic>
      <xdr:nvPicPr>
        <xdr:cNvPr id="34" name="Picture 45"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oneCellAnchor>
    <xdr:from>
      <xdr:col>2</xdr:col>
      <xdr:colOff>0</xdr:colOff>
      <xdr:row>7</xdr:row>
      <xdr:rowOff>66675</xdr:rowOff>
    </xdr:from>
    <xdr:ext cx="123825" cy="114300"/>
    <xdr:pic>
      <xdr:nvPicPr>
        <xdr:cNvPr id="35" name="Picture 1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oneCellAnchor>
    <xdr:from>
      <xdr:col>2</xdr:col>
      <xdr:colOff>0</xdr:colOff>
      <xdr:row>7</xdr:row>
      <xdr:rowOff>66675</xdr:rowOff>
    </xdr:from>
    <xdr:ext cx="123825" cy="114300"/>
    <xdr:pic>
      <xdr:nvPicPr>
        <xdr:cNvPr id="36" name="Picture 45"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271"/>
  <sheetViews>
    <sheetView tabSelected="1" zoomScale="65" zoomScaleNormal="65" zoomScaleSheetLayoutView="55" zoomScalePageLayoutView="55" workbookViewId="0"/>
  </sheetViews>
  <sheetFormatPr defaultRowHeight="12.75"/>
  <cols>
    <col min="1" max="1" width="19.85546875" style="169" customWidth="1"/>
    <col min="2" max="3" width="2.7109375" style="169" customWidth="1"/>
    <col min="4" max="7" width="9.140625" style="169"/>
    <col min="8" max="8" width="13.7109375" style="169" customWidth="1"/>
    <col min="9" max="11" width="9.140625" style="169"/>
    <col min="12" max="13" width="13.7109375" style="169" customWidth="1"/>
    <col min="14" max="23" width="9.140625" style="169"/>
    <col min="24" max="24" width="9.140625" style="169" hidden="1" customWidth="1"/>
    <col min="25" max="25" width="9.140625" style="169"/>
    <col min="26" max="26" width="13.42578125" style="169" customWidth="1"/>
    <col min="27" max="27" width="13.7109375" style="169" customWidth="1"/>
    <col min="28" max="43" width="9.140625" style="169"/>
    <col min="44" max="44" width="13.7109375" style="169" customWidth="1"/>
    <col min="45" max="16384" width="9.140625" style="169"/>
  </cols>
  <sheetData>
    <row r="1" spans="1:25" ht="20.25" customHeight="1">
      <c r="A1" s="168"/>
      <c r="C1" s="170"/>
      <c r="D1" s="170"/>
      <c r="E1" s="170"/>
      <c r="F1" s="170"/>
      <c r="G1" s="170"/>
      <c r="H1" s="170"/>
      <c r="I1" s="170"/>
      <c r="J1" s="170"/>
      <c r="K1" s="170"/>
      <c r="L1" s="170"/>
      <c r="M1" s="170"/>
      <c r="N1" s="170"/>
      <c r="O1" s="170"/>
      <c r="P1" s="170"/>
      <c r="Q1" s="170"/>
      <c r="R1" s="170"/>
      <c r="S1" s="170"/>
      <c r="T1" s="170"/>
      <c r="U1" s="170"/>
      <c r="V1" s="170"/>
      <c r="W1" s="170"/>
      <c r="X1" s="170"/>
      <c r="Y1" s="170"/>
    </row>
    <row r="2" spans="1:25" ht="9.9499999999999993" customHeight="1">
      <c r="A2" s="168"/>
      <c r="C2" s="170"/>
      <c r="D2" s="170"/>
      <c r="E2" s="170"/>
      <c r="F2" s="170"/>
      <c r="G2" s="170"/>
      <c r="H2" s="170"/>
      <c r="I2" s="170"/>
      <c r="J2" s="170"/>
      <c r="K2" s="170"/>
      <c r="L2" s="170"/>
      <c r="M2" s="170"/>
      <c r="N2" s="170"/>
      <c r="O2" s="170"/>
      <c r="P2" s="170"/>
      <c r="Q2" s="170"/>
      <c r="R2" s="170"/>
      <c r="S2" s="170"/>
      <c r="T2" s="170"/>
      <c r="U2" s="170"/>
      <c r="V2" s="170"/>
      <c r="W2" s="170"/>
      <c r="X2" s="170"/>
      <c r="Y2" s="170"/>
    </row>
    <row r="3" spans="1:25" hidden="1">
      <c r="A3" s="168"/>
    </row>
    <row r="4" spans="1:25" hidden="1">
      <c r="A4" s="168"/>
    </row>
    <row r="5" spans="1:25" ht="12.75" customHeight="1">
      <c r="A5" s="168"/>
    </row>
    <row r="6" spans="1:25" ht="12.75" customHeight="1">
      <c r="A6" s="168"/>
    </row>
    <row r="7" spans="1:25" ht="12.75" customHeight="1">
      <c r="A7" s="168"/>
    </row>
    <row r="8" spans="1:25" ht="12.75" customHeight="1">
      <c r="A8" s="168"/>
    </row>
    <row r="9" spans="1:25" ht="12.75" customHeight="1">
      <c r="A9" s="168"/>
    </row>
    <row r="10" spans="1:25" ht="12.75" customHeight="1">
      <c r="A10" s="168"/>
    </row>
    <row r="11" spans="1:25" ht="12.75" customHeight="1">
      <c r="A11" s="168"/>
    </row>
    <row r="12" spans="1:25" ht="12.75" customHeight="1">
      <c r="A12" s="168"/>
    </row>
    <row r="13" spans="1:25" ht="12.75" customHeight="1">
      <c r="A13" s="168"/>
      <c r="D13" s="171"/>
      <c r="E13" s="172"/>
    </row>
    <row r="14" spans="1:25" ht="12.75" customHeight="1">
      <c r="A14" s="168"/>
    </row>
    <row r="15" spans="1:25" ht="12.75" customHeight="1">
      <c r="A15" s="168"/>
    </row>
    <row r="16" spans="1:25" ht="12.75" customHeight="1">
      <c r="A16" s="168"/>
    </row>
    <row r="17" spans="1:25" ht="12.75" customHeight="1">
      <c r="A17" s="168"/>
    </row>
    <row r="18" spans="1:25" ht="12.75" customHeight="1">
      <c r="A18" s="168"/>
    </row>
    <row r="19" spans="1:25" ht="12.75" customHeight="1">
      <c r="A19" s="168"/>
    </row>
    <row r="20" spans="1:25" ht="12.75" customHeight="1">
      <c r="A20" s="168"/>
    </row>
    <row r="21" spans="1:25" ht="12.75" customHeight="1">
      <c r="A21" s="168"/>
      <c r="D21" s="290"/>
      <c r="E21" s="290"/>
      <c r="F21" s="290"/>
      <c r="G21" s="290"/>
      <c r="H21" s="290"/>
      <c r="I21" s="290"/>
      <c r="J21" s="290"/>
      <c r="K21" s="290"/>
      <c r="L21" s="290"/>
      <c r="M21" s="290"/>
      <c r="N21" s="290"/>
      <c r="O21" s="290"/>
      <c r="P21" s="290"/>
      <c r="Q21" s="290"/>
      <c r="R21" s="290"/>
      <c r="S21" s="290"/>
      <c r="T21" s="290"/>
      <c r="U21" s="290"/>
      <c r="V21" s="290"/>
      <c r="W21" s="290"/>
      <c r="X21" s="290"/>
      <c r="Y21" s="290"/>
    </row>
    <row r="22" spans="1:25" ht="12.75" customHeight="1">
      <c r="A22" s="168"/>
      <c r="D22" s="290"/>
      <c r="E22" s="290"/>
      <c r="F22" s="290"/>
      <c r="G22" s="290"/>
      <c r="H22" s="290"/>
      <c r="I22" s="290"/>
      <c r="J22" s="290"/>
      <c r="K22" s="290"/>
      <c r="L22" s="290"/>
      <c r="M22" s="290"/>
      <c r="N22" s="290"/>
      <c r="O22" s="290"/>
      <c r="P22" s="290"/>
      <c r="Q22" s="290"/>
      <c r="R22" s="290"/>
      <c r="S22" s="290"/>
      <c r="T22" s="290"/>
      <c r="U22" s="290"/>
      <c r="V22" s="290"/>
      <c r="W22" s="290"/>
      <c r="X22" s="290"/>
      <c r="Y22" s="290"/>
    </row>
    <row r="23" spans="1:25" ht="12.75" customHeight="1">
      <c r="A23" s="168"/>
      <c r="D23" s="290"/>
      <c r="E23" s="290"/>
      <c r="F23" s="290"/>
      <c r="G23" s="290"/>
      <c r="H23" s="290"/>
      <c r="I23" s="290"/>
      <c r="J23" s="290"/>
      <c r="K23" s="290"/>
      <c r="L23" s="290"/>
      <c r="M23" s="290"/>
      <c r="N23" s="290"/>
      <c r="O23" s="290"/>
      <c r="P23" s="290"/>
      <c r="Q23" s="290"/>
      <c r="R23" s="290"/>
      <c r="S23" s="290"/>
      <c r="T23" s="290"/>
      <c r="U23" s="290"/>
      <c r="V23" s="290"/>
      <c r="W23" s="290"/>
      <c r="X23" s="290"/>
      <c r="Y23" s="290"/>
    </row>
    <row r="24" spans="1:25" ht="12.75" customHeight="1">
      <c r="A24" s="168"/>
      <c r="D24" s="290"/>
      <c r="E24" s="290"/>
      <c r="F24" s="290"/>
      <c r="G24" s="290"/>
      <c r="H24" s="290"/>
      <c r="I24" s="290"/>
      <c r="J24" s="290"/>
      <c r="K24" s="290"/>
      <c r="L24" s="290"/>
      <c r="M24" s="290"/>
      <c r="N24" s="290"/>
      <c r="O24" s="290"/>
      <c r="P24" s="290"/>
      <c r="Q24" s="290"/>
      <c r="R24" s="290"/>
      <c r="S24" s="290"/>
      <c r="T24" s="290"/>
      <c r="U24" s="290"/>
      <c r="V24" s="290"/>
      <c r="W24" s="290"/>
      <c r="X24" s="290"/>
      <c r="Y24" s="290"/>
    </row>
    <row r="25" spans="1:25" ht="12.75" customHeight="1">
      <c r="A25" s="168"/>
      <c r="D25" s="290"/>
      <c r="E25" s="290"/>
      <c r="F25" s="290"/>
      <c r="G25" s="290"/>
      <c r="H25" s="290"/>
      <c r="I25" s="290"/>
      <c r="J25" s="290"/>
      <c r="K25" s="290"/>
      <c r="L25" s="290"/>
      <c r="M25" s="290"/>
      <c r="N25" s="290"/>
      <c r="O25" s="290"/>
      <c r="P25" s="290"/>
      <c r="Q25" s="290"/>
      <c r="R25" s="290"/>
      <c r="S25" s="290"/>
      <c r="T25" s="290"/>
      <c r="U25" s="290"/>
      <c r="V25" s="290"/>
      <c r="W25" s="290"/>
      <c r="X25" s="290"/>
      <c r="Y25" s="290"/>
    </row>
    <row r="26" spans="1:25" ht="12.75" customHeight="1">
      <c r="A26" s="168"/>
      <c r="D26" s="290"/>
      <c r="E26" s="290"/>
      <c r="F26" s="290"/>
      <c r="G26" s="290"/>
      <c r="H26" s="290"/>
      <c r="I26" s="290"/>
      <c r="J26" s="290"/>
      <c r="K26" s="290"/>
      <c r="L26" s="290"/>
      <c r="M26" s="290"/>
      <c r="N26" s="290"/>
      <c r="O26" s="290"/>
      <c r="P26" s="290"/>
      <c r="Q26" s="290"/>
      <c r="R26" s="290"/>
      <c r="S26" s="290"/>
      <c r="T26" s="290"/>
      <c r="U26" s="290"/>
      <c r="V26" s="290"/>
      <c r="W26" s="290"/>
      <c r="X26" s="290"/>
      <c r="Y26" s="290"/>
    </row>
    <row r="27" spans="1:25" ht="12.75" customHeight="1">
      <c r="A27" s="168"/>
      <c r="D27" s="290"/>
      <c r="E27" s="290"/>
      <c r="F27" s="290"/>
      <c r="G27" s="290"/>
      <c r="H27" s="290"/>
      <c r="I27" s="290"/>
      <c r="J27" s="290"/>
      <c r="K27" s="290"/>
      <c r="L27" s="290"/>
      <c r="M27" s="290"/>
      <c r="N27" s="290"/>
      <c r="O27" s="290"/>
      <c r="P27" s="290"/>
      <c r="Q27" s="290"/>
      <c r="R27" s="290"/>
      <c r="S27" s="290"/>
      <c r="T27" s="290"/>
      <c r="U27" s="290"/>
      <c r="V27" s="290"/>
      <c r="W27" s="290"/>
      <c r="X27" s="290"/>
      <c r="Y27" s="290"/>
    </row>
    <row r="28" spans="1:25" ht="12.75" customHeight="1">
      <c r="A28" s="168"/>
      <c r="D28" s="290"/>
      <c r="E28" s="290"/>
      <c r="F28" s="290"/>
      <c r="G28" s="290"/>
      <c r="H28" s="290"/>
      <c r="I28" s="290"/>
      <c r="J28" s="290"/>
      <c r="K28" s="290"/>
      <c r="L28" s="290"/>
      <c r="M28" s="290"/>
      <c r="N28" s="290"/>
      <c r="O28" s="290"/>
      <c r="P28" s="290"/>
      <c r="Q28" s="290"/>
      <c r="R28" s="290"/>
      <c r="S28" s="290"/>
      <c r="T28" s="290"/>
      <c r="U28" s="290"/>
      <c r="V28" s="290"/>
      <c r="W28" s="290"/>
      <c r="X28" s="290"/>
      <c r="Y28" s="290"/>
    </row>
    <row r="29" spans="1:25" ht="12.75" customHeight="1">
      <c r="A29" s="168"/>
    </row>
    <row r="30" spans="1:25" ht="12.75" customHeight="1" thickBot="1">
      <c r="A30" s="168"/>
      <c r="D30" s="291"/>
      <c r="E30" s="291"/>
      <c r="F30" s="291"/>
      <c r="G30" s="291"/>
      <c r="H30" s="291"/>
      <c r="I30" s="291"/>
      <c r="J30" s="291"/>
      <c r="K30" s="291"/>
      <c r="L30" s="291"/>
      <c r="M30" s="291"/>
      <c r="N30" s="291"/>
      <c r="O30" s="291"/>
      <c r="P30" s="291"/>
      <c r="Q30" s="291"/>
      <c r="R30" s="291"/>
      <c r="S30" s="291"/>
      <c r="T30" s="291"/>
      <c r="U30" s="291"/>
      <c r="V30" s="291"/>
      <c r="W30" s="291"/>
      <c r="X30" s="291"/>
      <c r="Y30" s="291"/>
    </row>
    <row r="31" spans="1:25" ht="88.5" customHeight="1" thickTop="1" thickBot="1">
      <c r="A31" s="168"/>
      <c r="D31" s="292" t="s">
        <v>237</v>
      </c>
      <c r="E31" s="292"/>
      <c r="F31" s="292"/>
      <c r="G31" s="292"/>
      <c r="H31" s="292"/>
      <c r="I31" s="292"/>
      <c r="J31" s="292"/>
      <c r="K31" s="292"/>
      <c r="L31" s="292"/>
      <c r="M31" s="292"/>
      <c r="N31" s="292"/>
      <c r="O31" s="292"/>
      <c r="P31" s="292"/>
      <c r="Q31" s="292"/>
      <c r="R31" s="292"/>
      <c r="S31" s="292"/>
      <c r="T31" s="292"/>
      <c r="U31" s="292"/>
      <c r="V31" s="292"/>
      <c r="W31" s="292"/>
      <c r="X31" s="292"/>
      <c r="Y31" s="292"/>
    </row>
    <row r="32" spans="1:25" ht="13.5" thickTop="1">
      <c r="A32" s="168"/>
    </row>
    <row r="33" spans="1:25">
      <c r="A33" s="168"/>
    </row>
    <row r="34" spans="1:25">
      <c r="A34" s="168"/>
    </row>
    <row r="35" spans="1:25">
      <c r="A35" s="168"/>
    </row>
    <row r="36" spans="1:25">
      <c r="A36" s="168"/>
    </row>
    <row r="37" spans="1:25">
      <c r="A37" s="168"/>
    </row>
    <row r="38" spans="1:25">
      <c r="A38" s="168"/>
    </row>
    <row r="39" spans="1:25">
      <c r="A39" s="168"/>
    </row>
    <row r="40" spans="1:25">
      <c r="A40" s="168"/>
    </row>
    <row r="41" spans="1:25" ht="26.25">
      <c r="A41" s="168"/>
      <c r="D41" s="173"/>
    </row>
    <row r="42" spans="1:25">
      <c r="A42" s="168"/>
    </row>
    <row r="43" spans="1:25" ht="12.75" customHeight="1">
      <c r="A43" s="168"/>
      <c r="D43" s="293"/>
      <c r="E43" s="293"/>
      <c r="F43" s="293"/>
      <c r="G43" s="293"/>
      <c r="H43" s="293"/>
      <c r="I43" s="293"/>
      <c r="J43" s="293"/>
      <c r="K43" s="293"/>
      <c r="L43" s="293"/>
      <c r="M43" s="293"/>
      <c r="N43" s="293"/>
      <c r="O43" s="293"/>
      <c r="P43" s="293"/>
      <c r="Q43" s="293"/>
      <c r="R43" s="293"/>
      <c r="S43" s="293"/>
      <c r="T43" s="293"/>
      <c r="U43" s="293"/>
      <c r="V43" s="293"/>
      <c r="W43" s="293"/>
      <c r="X43" s="293"/>
      <c r="Y43" s="293"/>
    </row>
    <row r="44" spans="1:25">
      <c r="A44" s="168"/>
      <c r="D44" s="293"/>
      <c r="E44" s="293"/>
      <c r="F44" s="293"/>
      <c r="G44" s="293"/>
      <c r="H44" s="293"/>
      <c r="I44" s="293"/>
      <c r="J44" s="293"/>
      <c r="K44" s="293"/>
      <c r="L44" s="293"/>
      <c r="M44" s="293"/>
      <c r="N44" s="293"/>
      <c r="O44" s="293"/>
      <c r="P44" s="293"/>
      <c r="Q44" s="293"/>
      <c r="R44" s="293"/>
      <c r="S44" s="293"/>
      <c r="T44" s="293"/>
      <c r="U44" s="293"/>
      <c r="V44" s="293"/>
      <c r="W44" s="293"/>
      <c r="X44" s="293"/>
      <c r="Y44" s="293"/>
    </row>
    <row r="45" spans="1:25">
      <c r="A45" s="168"/>
      <c r="D45" s="293"/>
      <c r="E45" s="293"/>
      <c r="F45" s="293"/>
      <c r="G45" s="293"/>
      <c r="H45" s="293"/>
      <c r="I45" s="293"/>
      <c r="J45" s="293"/>
      <c r="K45" s="293"/>
      <c r="L45" s="293"/>
      <c r="M45" s="293"/>
      <c r="N45" s="293"/>
      <c r="O45" s="293"/>
      <c r="P45" s="293"/>
      <c r="Q45" s="293"/>
      <c r="R45" s="293"/>
      <c r="S45" s="293"/>
      <c r="T45" s="293"/>
      <c r="U45" s="293"/>
      <c r="V45" s="293"/>
      <c r="W45" s="293"/>
      <c r="X45" s="293"/>
      <c r="Y45" s="293"/>
    </row>
    <row r="46" spans="1:25">
      <c r="A46" s="168"/>
      <c r="D46" s="293"/>
      <c r="E46" s="293"/>
      <c r="F46" s="293"/>
      <c r="G46" s="293"/>
      <c r="H46" s="293"/>
      <c r="I46" s="293"/>
      <c r="J46" s="293"/>
      <c r="K46" s="293"/>
      <c r="L46" s="293"/>
      <c r="M46" s="293"/>
      <c r="N46" s="293"/>
      <c r="O46" s="293"/>
      <c r="P46" s="293"/>
      <c r="Q46" s="293"/>
      <c r="R46" s="293"/>
      <c r="S46" s="293"/>
      <c r="T46" s="293"/>
      <c r="U46" s="293"/>
      <c r="V46" s="293"/>
      <c r="W46" s="293"/>
      <c r="X46" s="293"/>
      <c r="Y46" s="293"/>
    </row>
    <row r="47" spans="1:25">
      <c r="A47" s="168"/>
      <c r="D47" s="293"/>
      <c r="E47" s="293"/>
      <c r="F47" s="293"/>
      <c r="G47" s="293"/>
      <c r="H47" s="293"/>
      <c r="I47" s="293"/>
      <c r="J47" s="293"/>
      <c r="K47" s="293"/>
      <c r="L47" s="293"/>
      <c r="M47" s="293"/>
      <c r="N47" s="293"/>
      <c r="O47" s="293"/>
      <c r="P47" s="293"/>
      <c r="Q47" s="293"/>
      <c r="R47" s="293"/>
      <c r="S47" s="293"/>
      <c r="T47" s="293"/>
      <c r="U47" s="293"/>
      <c r="V47" s="293"/>
      <c r="W47" s="293"/>
      <c r="X47" s="293"/>
      <c r="Y47" s="293"/>
    </row>
    <row r="48" spans="1:25">
      <c r="A48" s="168"/>
      <c r="D48" s="293"/>
      <c r="E48" s="293"/>
      <c r="F48" s="293"/>
      <c r="G48" s="293"/>
      <c r="H48" s="293"/>
      <c r="I48" s="293"/>
      <c r="J48" s="293"/>
      <c r="K48" s="293"/>
      <c r="L48" s="293"/>
      <c r="M48" s="293"/>
      <c r="N48" s="293"/>
      <c r="O48" s="293"/>
      <c r="P48" s="293"/>
      <c r="Q48" s="293"/>
      <c r="R48" s="293"/>
      <c r="S48" s="293"/>
      <c r="T48" s="293"/>
      <c r="U48" s="293"/>
      <c r="V48" s="293"/>
      <c r="W48" s="293"/>
      <c r="X48" s="293"/>
      <c r="Y48" s="293"/>
    </row>
    <row r="49" spans="1:25">
      <c r="A49" s="168"/>
      <c r="D49" s="293"/>
      <c r="E49" s="293"/>
      <c r="F49" s="293"/>
      <c r="G49" s="293"/>
      <c r="H49" s="293"/>
      <c r="I49" s="293"/>
      <c r="J49" s="293"/>
      <c r="K49" s="293"/>
      <c r="L49" s="293"/>
      <c r="M49" s="293"/>
      <c r="N49" s="293"/>
      <c r="O49" s="293"/>
      <c r="P49" s="293"/>
      <c r="Q49" s="293"/>
      <c r="R49" s="293"/>
      <c r="S49" s="293"/>
      <c r="T49" s="293"/>
      <c r="U49" s="293"/>
      <c r="V49" s="293"/>
      <c r="W49" s="293"/>
      <c r="X49" s="293"/>
      <c r="Y49" s="293"/>
    </row>
    <row r="50" spans="1:25">
      <c r="A50" s="168"/>
      <c r="D50" s="293"/>
      <c r="E50" s="293"/>
      <c r="F50" s="293"/>
      <c r="G50" s="293"/>
      <c r="H50" s="293"/>
      <c r="I50" s="293"/>
      <c r="J50" s="293"/>
      <c r="K50" s="293"/>
      <c r="L50" s="293"/>
      <c r="M50" s="293"/>
      <c r="N50" s="293"/>
      <c r="O50" s="293"/>
      <c r="P50" s="293"/>
      <c r="Q50" s="293"/>
      <c r="R50" s="293"/>
      <c r="S50" s="293"/>
      <c r="T50" s="293"/>
      <c r="U50" s="293"/>
      <c r="V50" s="293"/>
      <c r="W50" s="293"/>
      <c r="X50" s="293"/>
      <c r="Y50" s="293"/>
    </row>
    <row r="51" spans="1:25" ht="12.75" customHeight="1">
      <c r="A51" s="168"/>
    </row>
    <row r="52" spans="1:25" ht="12.75" customHeight="1">
      <c r="A52" s="168"/>
    </row>
    <row r="53" spans="1:25" ht="12.75" customHeight="1">
      <c r="A53" s="168"/>
    </row>
    <row r="54" spans="1:25" ht="33" customHeight="1" thickBot="1">
      <c r="A54" s="168"/>
      <c r="D54" s="294" t="s">
        <v>179</v>
      </c>
      <c r="E54" s="294"/>
      <c r="F54" s="294"/>
      <c r="G54" s="294"/>
      <c r="H54" s="294"/>
      <c r="I54" s="294"/>
      <c r="J54" s="294"/>
      <c r="K54" s="294"/>
      <c r="L54" s="294"/>
      <c r="M54" s="294"/>
      <c r="N54" s="294"/>
      <c r="O54" s="294"/>
      <c r="P54" s="294"/>
      <c r="Q54" s="294"/>
      <c r="R54" s="294"/>
      <c r="S54" s="294"/>
      <c r="T54" s="294"/>
      <c r="U54" s="294"/>
      <c r="V54" s="294"/>
      <c r="W54" s="294"/>
      <c r="X54" s="294"/>
      <c r="Y54" s="294"/>
    </row>
    <row r="55" spans="1:25" ht="13.5" thickTop="1">
      <c r="A55" s="168"/>
    </row>
    <row r="56" spans="1:25">
      <c r="A56" s="168"/>
    </row>
    <row r="57" spans="1:25" ht="23.25">
      <c r="A57" s="168"/>
      <c r="D57" s="174"/>
      <c r="E57" s="175"/>
    </row>
    <row r="58" spans="1:25">
      <c r="A58" s="168"/>
    </row>
    <row r="59" spans="1:25">
      <c r="A59" s="168"/>
    </row>
    <row r="60" spans="1:25">
      <c r="A60" s="168"/>
    </row>
    <row r="61" spans="1:25">
      <c r="A61" s="168"/>
    </row>
    <row r="62" spans="1:25">
      <c r="A62" s="168"/>
    </row>
    <row r="63" spans="1:25">
      <c r="A63" s="168"/>
    </row>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8" hidden="1"/>
    <row r="269" hidden="1"/>
    <row r="270" hidden="1"/>
    <row r="271" hidden="1"/>
  </sheetData>
  <mergeCells count="5">
    <mergeCell ref="D21:Y28"/>
    <mergeCell ref="D30:Y30"/>
    <mergeCell ref="D31:Y31"/>
    <mergeCell ref="D43:Y50"/>
    <mergeCell ref="D54:Y54"/>
  </mergeCells>
  <pageMargins left="3.937007874015748E-2" right="3.937007874015748E-2" top="0.19685039370078741" bottom="3.937007874015748E-2" header="0" footer="0"/>
  <pageSetup paperSize="9"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showGridLines="0" zoomScaleNormal="100" workbookViewId="0">
      <pane xSplit="3" ySplit="7" topLeftCell="D8" activePane="bottomRight" state="frozen"/>
      <selection activeCell="D31" sqref="D31:Y31"/>
      <selection pane="topRight" activeCell="D31" sqref="D31:Y31"/>
      <selection pane="bottomLeft" activeCell="D31" sqref="D31:Y31"/>
      <selection pane="bottomRight"/>
    </sheetView>
  </sheetViews>
  <sheetFormatPr defaultRowHeight="12.75"/>
  <cols>
    <col min="1" max="1" width="1.5703125" customWidth="1"/>
    <col min="2" max="2" width="1.42578125" customWidth="1"/>
    <col min="3" max="3" width="49.7109375" customWidth="1"/>
    <col min="4" max="11" width="13.140625" customWidth="1"/>
  </cols>
  <sheetData>
    <row r="1" spans="1:13" ht="15" customHeight="1">
      <c r="A1" s="5"/>
      <c r="B1" s="5"/>
      <c r="C1" s="6">
        <f>+'Balance Sheet'!B1</f>
        <v>0</v>
      </c>
      <c r="D1" s="6"/>
      <c r="E1" s="5"/>
      <c r="F1" s="5"/>
      <c r="G1" s="5"/>
      <c r="H1" s="5"/>
      <c r="I1" s="5"/>
      <c r="J1" s="5"/>
      <c r="K1" s="5"/>
      <c r="L1" s="5"/>
    </row>
    <row r="2" spans="1:13" ht="30.75" customHeight="1">
      <c r="A2" s="297" t="s">
        <v>63</v>
      </c>
      <c r="B2" s="297"/>
      <c r="C2" s="297"/>
      <c r="D2" s="297"/>
      <c r="E2" s="297"/>
      <c r="F2" s="297"/>
      <c r="G2" s="297"/>
      <c r="H2" s="297"/>
      <c r="I2" s="297"/>
      <c r="J2" s="297"/>
      <c r="K2" s="297"/>
      <c r="L2" s="5"/>
    </row>
    <row r="3" spans="1:13" ht="11.25" customHeight="1">
      <c r="A3" s="5"/>
      <c r="B3" s="5"/>
      <c r="C3" s="5"/>
      <c r="D3" s="5"/>
      <c r="E3" s="5"/>
      <c r="F3" s="5"/>
      <c r="G3" s="5"/>
      <c r="H3" s="5"/>
      <c r="I3" s="5"/>
      <c r="J3" s="5"/>
      <c r="K3" s="5"/>
      <c r="L3" s="5"/>
    </row>
    <row r="4" spans="1:13" ht="15" customHeight="1" thickBot="1">
      <c r="A4" s="5"/>
      <c r="B4" s="5"/>
      <c r="C4" s="8" t="s">
        <v>24</v>
      </c>
      <c r="D4" s="8"/>
      <c r="E4" s="5"/>
      <c r="F4" s="5"/>
      <c r="G4" s="5"/>
      <c r="H4" s="5"/>
      <c r="I4" s="5"/>
      <c r="J4" s="5"/>
      <c r="K4" s="5"/>
      <c r="L4" s="5"/>
    </row>
    <row r="5" spans="1:13" s="16" customFormat="1" ht="15" customHeight="1">
      <c r="A5" s="9"/>
      <c r="B5" s="9"/>
      <c r="C5" s="9"/>
      <c r="D5" s="127" t="s">
        <v>50</v>
      </c>
      <c r="E5" s="127" t="s">
        <v>65</v>
      </c>
      <c r="F5" s="127" t="s">
        <v>67</v>
      </c>
      <c r="G5" s="127" t="s">
        <v>68</v>
      </c>
      <c r="H5" s="127" t="s">
        <v>50</v>
      </c>
      <c r="I5" s="131" t="s">
        <v>65</v>
      </c>
      <c r="J5" s="127" t="s">
        <v>67</v>
      </c>
      <c r="K5" s="252" t="s">
        <v>68</v>
      </c>
      <c r="L5" s="9"/>
    </row>
    <row r="6" spans="1:13" s="16" customFormat="1" ht="15" customHeight="1">
      <c r="A6" s="9"/>
      <c r="B6" s="9"/>
      <c r="C6" s="17" t="s">
        <v>6</v>
      </c>
      <c r="D6" s="127">
        <v>2014</v>
      </c>
      <c r="E6" s="127">
        <v>2014</v>
      </c>
      <c r="F6" s="127">
        <v>2014</v>
      </c>
      <c r="G6" s="127">
        <v>2014</v>
      </c>
      <c r="H6" s="127">
        <v>2015</v>
      </c>
      <c r="I6" s="253">
        <v>2015</v>
      </c>
      <c r="J6" s="127">
        <v>2015</v>
      </c>
      <c r="K6" s="252">
        <v>2015</v>
      </c>
      <c r="L6" s="9"/>
    </row>
    <row r="7" spans="1:13" s="16" customFormat="1" ht="6" customHeight="1">
      <c r="A7" s="21"/>
      <c r="B7" s="21"/>
      <c r="C7" s="22"/>
      <c r="D7" s="27"/>
      <c r="E7" s="27"/>
      <c r="F7" s="27"/>
      <c r="G7" s="27"/>
      <c r="H7" s="27"/>
      <c r="I7" s="28"/>
      <c r="J7" s="27"/>
      <c r="K7" s="24"/>
      <c r="L7" s="9"/>
    </row>
    <row r="8" spans="1:13" s="16" customFormat="1" ht="18" customHeight="1">
      <c r="A8" s="9"/>
      <c r="B8" s="109"/>
      <c r="C8" s="40" t="s">
        <v>131</v>
      </c>
      <c r="D8" s="57">
        <v>35451.805</v>
      </c>
      <c r="E8" s="57">
        <v>35284.052000000003</v>
      </c>
      <c r="F8" s="57">
        <v>36434.754000000001</v>
      </c>
      <c r="G8" s="57">
        <v>37593.891000000003</v>
      </c>
      <c r="H8" s="57">
        <v>36284.75</v>
      </c>
      <c r="I8" s="245">
        <v>36421.792999999998</v>
      </c>
      <c r="J8" s="57"/>
      <c r="K8" s="57"/>
      <c r="L8" s="138"/>
      <c r="M8" s="139"/>
    </row>
    <row r="9" spans="1:13" s="16" customFormat="1" ht="18" customHeight="1">
      <c r="A9" s="9"/>
      <c r="B9" s="109"/>
      <c r="C9" s="31" t="s">
        <v>135</v>
      </c>
      <c r="D9" s="102">
        <v>22469.924999999999</v>
      </c>
      <c r="E9" s="102">
        <v>21676.817999999999</v>
      </c>
      <c r="F9" s="102">
        <v>22571.698</v>
      </c>
      <c r="G9" s="102">
        <v>23563.119999999999</v>
      </c>
      <c r="H9" s="102">
        <v>22309.169000000002</v>
      </c>
      <c r="I9" s="132">
        <v>22049.472000000002</v>
      </c>
      <c r="J9" s="102"/>
      <c r="K9" s="102"/>
      <c r="L9" s="138"/>
    </row>
    <row r="10" spans="1:13" s="16" customFormat="1" ht="18" customHeight="1">
      <c r="A10" s="9"/>
      <c r="B10" s="110"/>
      <c r="C10" s="99" t="s">
        <v>136</v>
      </c>
      <c r="D10" s="111">
        <f>IFERROR(D9/D8,"n.m.")</f>
        <v>0.63381610611927941</v>
      </c>
      <c r="E10" s="111">
        <f t="shared" ref="E10:H10" si="0">IFERROR(E9/E8,"n.m.")</f>
        <v>0.61435171901458474</v>
      </c>
      <c r="F10" s="111">
        <f t="shared" si="0"/>
        <v>0.61951009741962304</v>
      </c>
      <c r="G10" s="111">
        <f t="shared" si="0"/>
        <v>0.626780558575328</v>
      </c>
      <c r="H10" s="111">
        <f t="shared" si="0"/>
        <v>0.61483595725476958</v>
      </c>
      <c r="I10" s="133">
        <f t="shared" ref="I10" si="1">IFERROR(I9/I8,"n.m.")</f>
        <v>0.60539227159958886</v>
      </c>
      <c r="J10" s="111"/>
      <c r="K10" s="111"/>
      <c r="L10" s="149"/>
    </row>
    <row r="11" spans="1:13" s="16" customFormat="1" ht="18" customHeight="1">
      <c r="A11" s="9"/>
      <c r="B11" s="109"/>
      <c r="C11" s="40" t="s">
        <v>132</v>
      </c>
      <c r="D11" s="57">
        <f>+D8-D9</f>
        <v>12981.880000000001</v>
      </c>
      <c r="E11" s="57">
        <f t="shared" ref="E11:H11" si="2">+E8-E9</f>
        <v>13607.234000000004</v>
      </c>
      <c r="F11" s="57">
        <f t="shared" si="2"/>
        <v>13863.056</v>
      </c>
      <c r="G11" s="57">
        <f t="shared" si="2"/>
        <v>14030.771000000004</v>
      </c>
      <c r="H11" s="57">
        <f t="shared" si="2"/>
        <v>13975.580999999998</v>
      </c>
      <c r="I11" s="245">
        <f t="shared" ref="I11" si="3">+I8-I9</f>
        <v>14372.320999999996</v>
      </c>
      <c r="J11" s="57"/>
      <c r="K11" s="57"/>
      <c r="L11" s="9"/>
    </row>
    <row r="12" spans="1:13" s="16" customFormat="1" ht="6.75" customHeight="1">
      <c r="A12" s="9"/>
      <c r="B12" s="109"/>
      <c r="C12" s="31"/>
      <c r="D12" s="102"/>
      <c r="E12" s="102"/>
      <c r="F12" s="102"/>
      <c r="G12" s="102"/>
      <c r="H12" s="102"/>
      <c r="I12" s="132"/>
      <c r="J12" s="102"/>
      <c r="K12" s="102"/>
      <c r="L12" s="9"/>
    </row>
    <row r="13" spans="1:13" s="39" customFormat="1" ht="18" customHeight="1">
      <c r="A13" s="35"/>
      <c r="B13" s="109"/>
      <c r="C13" s="40" t="s">
        <v>197</v>
      </c>
      <c r="D13" s="57"/>
      <c r="E13" s="57"/>
      <c r="F13" s="57"/>
      <c r="G13" s="57">
        <v>17480.245999999999</v>
      </c>
      <c r="H13" s="57">
        <v>16814.617999999999</v>
      </c>
      <c r="I13" s="245">
        <v>15472.529</v>
      </c>
      <c r="J13" s="57"/>
      <c r="K13" s="57"/>
      <c r="L13" s="35"/>
    </row>
    <row r="14" spans="1:13" s="16" customFormat="1" ht="18" customHeight="1">
      <c r="A14" s="9"/>
      <c r="B14" s="47"/>
      <c r="C14" s="31" t="s">
        <v>135</v>
      </c>
      <c r="D14" s="102"/>
      <c r="E14" s="102"/>
      <c r="F14" s="102"/>
      <c r="G14" s="102">
        <v>6139.6790000000001</v>
      </c>
      <c r="H14" s="102">
        <v>5691.5870000000004</v>
      </c>
      <c r="I14" s="132">
        <v>5266.5749999999998</v>
      </c>
      <c r="J14" s="102"/>
      <c r="K14" s="102"/>
      <c r="L14" s="9"/>
    </row>
    <row r="15" spans="1:13" s="16" customFormat="1" ht="18" customHeight="1">
      <c r="A15" s="9"/>
      <c r="B15" s="110"/>
      <c r="C15" s="99" t="s">
        <v>136</v>
      </c>
      <c r="D15" s="111"/>
      <c r="E15" s="111"/>
      <c r="F15" s="111"/>
      <c r="G15" s="111">
        <f t="shared" ref="G15:H15" si="4">IFERROR(G14/G13,"n.m.")</f>
        <v>0.35123527437771757</v>
      </c>
      <c r="H15" s="111">
        <f t="shared" si="4"/>
        <v>0.33849041351995035</v>
      </c>
      <c r="I15" s="133">
        <f t="shared" ref="I15" si="5">IFERROR(I14/I13,"n.m.")</f>
        <v>0.34038229949350879</v>
      </c>
      <c r="J15" s="111"/>
      <c r="K15" s="111"/>
      <c r="L15" s="9"/>
    </row>
    <row r="16" spans="1:13" s="16" customFormat="1" ht="18" customHeight="1">
      <c r="A16" s="9"/>
      <c r="B16" s="109"/>
      <c r="C16" s="40" t="s">
        <v>198</v>
      </c>
      <c r="D16" s="57"/>
      <c r="E16" s="57"/>
      <c r="F16" s="57"/>
      <c r="G16" s="57">
        <f t="shared" ref="G16:H16" si="6">+G13-G14</f>
        <v>11340.566999999999</v>
      </c>
      <c r="H16" s="57">
        <f t="shared" si="6"/>
        <v>11123.030999999999</v>
      </c>
      <c r="I16" s="245">
        <f t="shared" ref="I16" si="7">+I13-I14</f>
        <v>10205.954000000002</v>
      </c>
      <c r="J16" s="57"/>
      <c r="K16" s="57"/>
      <c r="L16" s="9"/>
    </row>
    <row r="17" spans="1:12" s="16" customFormat="1" ht="6.75" customHeight="1">
      <c r="A17" s="9"/>
      <c r="B17" s="109"/>
      <c r="C17" s="31"/>
      <c r="D17" s="102"/>
      <c r="E17" s="102"/>
      <c r="F17" s="102"/>
      <c r="G17" s="102"/>
      <c r="H17" s="102"/>
      <c r="I17" s="132"/>
      <c r="J17" s="102"/>
      <c r="K17" s="102"/>
      <c r="L17" s="9"/>
    </row>
    <row r="18" spans="1:12" s="39" customFormat="1" ht="18" customHeight="1">
      <c r="A18" s="35"/>
      <c r="B18" s="109"/>
      <c r="C18" s="40" t="s">
        <v>199</v>
      </c>
      <c r="D18" s="57">
        <v>18035.132000000001</v>
      </c>
      <c r="E18" s="57">
        <v>17002.659</v>
      </c>
      <c r="F18" s="57">
        <v>16529.13</v>
      </c>
      <c r="G18" s="57"/>
      <c r="H18" s="57"/>
      <c r="I18" s="245"/>
      <c r="J18" s="57"/>
      <c r="K18" s="57"/>
      <c r="L18" s="35"/>
    </row>
    <row r="19" spans="1:12" s="39" customFormat="1" ht="18" customHeight="1">
      <c r="A19" s="35"/>
      <c r="B19" s="109"/>
      <c r="C19" s="31" t="s">
        <v>135</v>
      </c>
      <c r="D19" s="102">
        <v>6930.174</v>
      </c>
      <c r="E19" s="102">
        <v>6462.683</v>
      </c>
      <c r="F19" s="102">
        <v>5890.8069999999998</v>
      </c>
      <c r="G19" s="102"/>
      <c r="H19" s="102"/>
      <c r="I19" s="132"/>
      <c r="J19" s="102"/>
      <c r="K19" s="102"/>
      <c r="L19" s="112"/>
    </row>
    <row r="20" spans="1:12" s="16" customFormat="1" ht="18" customHeight="1">
      <c r="A20" s="9"/>
      <c r="B20" s="113"/>
      <c r="C20" s="99" t="s">
        <v>136</v>
      </c>
      <c r="D20" s="111">
        <f>IFERROR(D19/D18,"n.m.")</f>
        <v>0.38425967716787429</v>
      </c>
      <c r="E20" s="111">
        <f t="shared" ref="E20:F20" si="8">IFERROR(E19/E18,"n.m.")</f>
        <v>0.38009837167233668</v>
      </c>
      <c r="F20" s="111">
        <f t="shared" si="8"/>
        <v>0.35638941674486191</v>
      </c>
      <c r="G20" s="111"/>
      <c r="H20" s="111"/>
      <c r="I20" s="133"/>
      <c r="J20" s="111"/>
      <c r="K20" s="111"/>
      <c r="L20" s="107"/>
    </row>
    <row r="21" spans="1:12" s="16" customFormat="1" ht="18" customHeight="1">
      <c r="A21" s="9"/>
      <c r="B21" s="109"/>
      <c r="C21" s="40" t="s">
        <v>200</v>
      </c>
      <c r="D21" s="57">
        <f t="shared" ref="D21:F21" si="9">+D18-D19</f>
        <v>11104.958000000002</v>
      </c>
      <c r="E21" s="57">
        <f t="shared" si="9"/>
        <v>10539.975999999999</v>
      </c>
      <c r="F21" s="57">
        <f t="shared" si="9"/>
        <v>10638.323</v>
      </c>
      <c r="G21" s="57"/>
      <c r="H21" s="57"/>
      <c r="I21" s="245"/>
      <c r="J21" s="57"/>
      <c r="K21" s="57"/>
      <c r="L21" s="107"/>
    </row>
    <row r="22" spans="1:12" s="16" customFormat="1" ht="6.75" customHeight="1">
      <c r="A22" s="9"/>
      <c r="B22" s="109"/>
      <c r="C22" s="31"/>
      <c r="D22" s="102"/>
      <c r="E22" s="102"/>
      <c r="F22" s="102"/>
      <c r="G22" s="102"/>
      <c r="H22" s="102"/>
      <c r="I22" s="132"/>
      <c r="J22" s="102"/>
      <c r="K22" s="102"/>
      <c r="L22" s="9"/>
    </row>
    <row r="23" spans="1:12" s="16" customFormat="1" ht="18" customHeight="1">
      <c r="A23" s="9"/>
      <c r="B23" s="109"/>
      <c r="C23" s="40" t="s">
        <v>201</v>
      </c>
      <c r="D23" s="57">
        <v>1958.0840000000001</v>
      </c>
      <c r="E23" s="57">
        <v>1877.2829999999999</v>
      </c>
      <c r="F23" s="57">
        <v>2079.0279999999998</v>
      </c>
      <c r="G23" s="57"/>
      <c r="H23" s="57"/>
      <c r="I23" s="245"/>
      <c r="J23" s="57"/>
      <c r="K23" s="57"/>
      <c r="L23" s="107"/>
    </row>
    <row r="24" spans="1:12" s="16" customFormat="1" ht="18" customHeight="1">
      <c r="A24" s="9"/>
      <c r="B24" s="109"/>
      <c r="C24" s="31" t="s">
        <v>135</v>
      </c>
      <c r="D24" s="102">
        <v>593.38300000000004</v>
      </c>
      <c r="E24" s="102">
        <v>548.60299999999995</v>
      </c>
      <c r="F24" s="102">
        <v>612.45699999999999</v>
      </c>
      <c r="G24" s="102"/>
      <c r="H24" s="102"/>
      <c r="I24" s="132"/>
      <c r="J24" s="102"/>
      <c r="K24" s="102"/>
      <c r="L24" s="107"/>
    </row>
    <row r="25" spans="1:12" s="39" customFormat="1" ht="18" customHeight="1">
      <c r="A25" s="35"/>
      <c r="B25" s="113"/>
      <c r="C25" s="99" t="s">
        <v>136</v>
      </c>
      <c r="D25" s="111">
        <f>IFERROR(D24/D23,"n.m.")</f>
        <v>0.30304266824099479</v>
      </c>
      <c r="E25" s="111">
        <f t="shared" ref="E25:F25" si="10">IFERROR(E24/E23,"n.m.")</f>
        <v>0.29223244444231372</v>
      </c>
      <c r="F25" s="111">
        <f t="shared" si="10"/>
        <v>0.29458814407501971</v>
      </c>
      <c r="G25" s="111"/>
      <c r="H25" s="111"/>
      <c r="I25" s="133"/>
      <c r="J25" s="111"/>
      <c r="K25" s="111"/>
      <c r="L25" s="112"/>
    </row>
    <row r="26" spans="1:12" s="16" customFormat="1" ht="18" customHeight="1">
      <c r="A26" s="9"/>
      <c r="B26" s="109"/>
      <c r="C26" s="40" t="s">
        <v>202</v>
      </c>
      <c r="D26" s="57">
        <f t="shared" ref="D26:F26" si="11">+D23-D24</f>
        <v>1364.701</v>
      </c>
      <c r="E26" s="57">
        <f t="shared" si="11"/>
        <v>1328.6799999999998</v>
      </c>
      <c r="F26" s="57">
        <f t="shared" si="11"/>
        <v>1466.5709999999999</v>
      </c>
      <c r="G26" s="57"/>
      <c r="H26" s="57"/>
      <c r="I26" s="245"/>
      <c r="J26" s="57"/>
      <c r="K26" s="57"/>
      <c r="L26" s="9"/>
    </row>
    <row r="27" spans="1:12" s="16" customFormat="1" ht="6.75" customHeight="1">
      <c r="A27" s="9"/>
      <c r="B27" s="109"/>
      <c r="C27" s="31"/>
      <c r="D27" s="102"/>
      <c r="E27" s="102"/>
      <c r="F27" s="102"/>
      <c r="G27" s="102"/>
      <c r="H27" s="102"/>
      <c r="I27" s="132"/>
      <c r="J27" s="102"/>
      <c r="K27" s="102"/>
      <c r="L27" s="9"/>
    </row>
    <row r="28" spans="1:12" s="39" customFormat="1" ht="18" customHeight="1">
      <c r="A28" s="35"/>
      <c r="B28" s="47"/>
      <c r="C28" s="40" t="s">
        <v>203</v>
      </c>
      <c r="D28" s="57">
        <v>1536.9929999999999</v>
      </c>
      <c r="E28" s="57">
        <v>1531.6859999999999</v>
      </c>
      <c r="F28" s="57">
        <v>1463.5239999999999</v>
      </c>
      <c r="G28" s="57">
        <v>1810.0340000000001</v>
      </c>
      <c r="H28" s="57">
        <v>1797.472</v>
      </c>
      <c r="I28" s="245">
        <v>1851.721</v>
      </c>
      <c r="J28" s="57"/>
      <c r="K28" s="57"/>
      <c r="L28" s="35"/>
    </row>
    <row r="29" spans="1:12" s="16" customFormat="1" ht="18" customHeight="1">
      <c r="A29" s="9"/>
      <c r="B29" s="47"/>
      <c r="C29" s="31" t="s">
        <v>135</v>
      </c>
      <c r="D29" s="102">
        <v>321.16000000000003</v>
      </c>
      <c r="E29" s="102">
        <v>332.50400000000002</v>
      </c>
      <c r="F29" s="102">
        <v>299.85000000000002</v>
      </c>
      <c r="G29" s="102">
        <v>416.32</v>
      </c>
      <c r="H29" s="102">
        <v>442.55399999999997</v>
      </c>
      <c r="I29" s="132">
        <v>409.09500000000003</v>
      </c>
      <c r="J29" s="102"/>
      <c r="K29" s="102"/>
      <c r="L29" s="9"/>
    </row>
    <row r="30" spans="1:12" s="39" customFormat="1" ht="18" customHeight="1">
      <c r="A30" s="35"/>
      <c r="B30" s="109"/>
      <c r="C30" s="99" t="s">
        <v>136</v>
      </c>
      <c r="D30" s="111">
        <f>IFERROR(D29/D28,"n.m.")</f>
        <v>0.20895345652192301</v>
      </c>
      <c r="E30" s="111">
        <f t="shared" ref="E30:H30" si="12">IFERROR(E29/E28,"n.m.")</f>
        <v>0.21708365813880914</v>
      </c>
      <c r="F30" s="111">
        <f t="shared" si="12"/>
        <v>0.20488218847111495</v>
      </c>
      <c r="G30" s="111">
        <f t="shared" si="12"/>
        <v>0.23000672915536391</v>
      </c>
      <c r="H30" s="111">
        <f t="shared" si="12"/>
        <v>0.24620912036460094</v>
      </c>
      <c r="I30" s="133">
        <f t="shared" ref="I30" si="13">IFERROR(I29/I28,"n.m.")</f>
        <v>0.22092691069550977</v>
      </c>
      <c r="J30" s="111"/>
      <c r="K30" s="111"/>
      <c r="L30" s="35"/>
    </row>
    <row r="31" spans="1:12" s="16" customFormat="1" ht="18" customHeight="1">
      <c r="A31" s="9"/>
      <c r="B31" s="47"/>
      <c r="C31" s="40" t="s">
        <v>204</v>
      </c>
      <c r="D31" s="57">
        <f t="shared" ref="D31:H31" si="14">+D28-D29</f>
        <v>1215.8329999999999</v>
      </c>
      <c r="E31" s="57">
        <f t="shared" si="14"/>
        <v>1199.1819999999998</v>
      </c>
      <c r="F31" s="57">
        <f t="shared" si="14"/>
        <v>1163.674</v>
      </c>
      <c r="G31" s="57">
        <f t="shared" si="14"/>
        <v>1393.7140000000002</v>
      </c>
      <c r="H31" s="57">
        <f t="shared" si="14"/>
        <v>1354.9180000000001</v>
      </c>
      <c r="I31" s="245">
        <f t="shared" ref="I31" si="15">+I28-I29</f>
        <v>1442.626</v>
      </c>
      <c r="J31" s="57"/>
      <c r="K31" s="57"/>
      <c r="L31" s="9"/>
    </row>
    <row r="32" spans="1:12" s="16" customFormat="1" ht="6.75" customHeight="1" thickBot="1">
      <c r="A32" s="9"/>
      <c r="B32" s="109"/>
      <c r="C32" s="31"/>
      <c r="D32" s="102"/>
      <c r="E32" s="102"/>
      <c r="F32" s="102"/>
      <c r="G32" s="102"/>
      <c r="H32" s="102"/>
      <c r="I32" s="132"/>
      <c r="J32" s="102"/>
      <c r="K32" s="102"/>
      <c r="L32" s="9"/>
    </row>
    <row r="33" spans="1:12" s="39" customFormat="1" ht="18" customHeight="1">
      <c r="A33" s="35"/>
      <c r="B33" s="47"/>
      <c r="C33" s="248" t="s">
        <v>205</v>
      </c>
      <c r="D33" s="163">
        <v>56982.014000000003</v>
      </c>
      <c r="E33" s="163">
        <v>55695.68</v>
      </c>
      <c r="F33" s="163">
        <v>56506.436000000002</v>
      </c>
      <c r="G33" s="163">
        <v>56884.171000000002</v>
      </c>
      <c r="H33" s="163">
        <v>54896.84</v>
      </c>
      <c r="I33" s="254">
        <v>53746.042999999998</v>
      </c>
      <c r="J33" s="57"/>
      <c r="K33" s="57"/>
      <c r="L33" s="35"/>
    </row>
    <row r="34" spans="1:12" ht="18" customHeight="1">
      <c r="A34" s="5"/>
      <c r="B34" s="47"/>
      <c r="C34" s="249" t="s">
        <v>135</v>
      </c>
      <c r="D34" s="102">
        <v>30314.642</v>
      </c>
      <c r="E34" s="102">
        <v>29020.608</v>
      </c>
      <c r="F34" s="102">
        <v>29374.812000000002</v>
      </c>
      <c r="G34" s="102">
        <v>30119.118999999999</v>
      </c>
      <c r="H34" s="102">
        <v>28443.31</v>
      </c>
      <c r="I34" s="132">
        <v>27725.142</v>
      </c>
      <c r="J34" s="102"/>
      <c r="K34" s="102"/>
      <c r="L34" s="5"/>
    </row>
    <row r="35" spans="1:12" ht="18" customHeight="1">
      <c r="A35" s="5"/>
      <c r="B35" s="47"/>
      <c r="C35" s="250" t="s">
        <v>136</v>
      </c>
      <c r="D35" s="111">
        <f>IFERROR(D34/D33,"n.m.")</f>
        <v>0.53200369506069056</v>
      </c>
      <c r="E35" s="111">
        <f t="shared" ref="E35:H35" si="16">IFERROR(E34/E33,"n.m.")</f>
        <v>0.52105671391389785</v>
      </c>
      <c r="F35" s="111">
        <f t="shared" si="16"/>
        <v>0.51984896021401883</v>
      </c>
      <c r="G35" s="111">
        <f t="shared" si="16"/>
        <v>0.52948154944545112</v>
      </c>
      <c r="H35" s="111">
        <f t="shared" si="16"/>
        <v>0.51812290106315784</v>
      </c>
      <c r="I35" s="133">
        <f t="shared" ref="I35" si="17">IFERROR(I34/I33,"n.m.")</f>
        <v>0.51585457184261918</v>
      </c>
      <c r="J35" s="111"/>
      <c r="K35" s="111"/>
      <c r="L35" s="5"/>
    </row>
    <row r="36" spans="1:12" ht="18" customHeight="1" thickBot="1">
      <c r="A36" s="5"/>
      <c r="B36" s="47"/>
      <c r="C36" s="251" t="s">
        <v>206</v>
      </c>
      <c r="D36" s="164">
        <f t="shared" ref="D36:H36" si="18">+D33-D34</f>
        <v>26667.372000000003</v>
      </c>
      <c r="E36" s="164">
        <f t="shared" si="18"/>
        <v>26675.072</v>
      </c>
      <c r="F36" s="164">
        <f t="shared" si="18"/>
        <v>27131.624</v>
      </c>
      <c r="G36" s="164">
        <f t="shared" si="18"/>
        <v>26765.052000000003</v>
      </c>
      <c r="H36" s="164">
        <f t="shared" si="18"/>
        <v>26453.529999999995</v>
      </c>
      <c r="I36" s="255">
        <f t="shared" ref="I36" si="19">+I33-I34</f>
        <v>26020.900999999998</v>
      </c>
      <c r="J36" s="57"/>
      <c r="K36" s="57"/>
      <c r="L36" s="5"/>
    </row>
    <row r="37" spans="1:12" ht="8.25" customHeight="1">
      <c r="A37" s="5"/>
      <c r="B37" s="47"/>
      <c r="C37" s="40"/>
      <c r="D37" s="57"/>
      <c r="E37" s="57"/>
      <c r="F37" s="57"/>
      <c r="G37" s="57"/>
      <c r="H37" s="57"/>
      <c r="I37" s="245"/>
      <c r="J37" s="57"/>
      <c r="K37" s="57"/>
      <c r="L37" s="5"/>
    </row>
    <row r="38" spans="1:12" ht="17.25" customHeight="1">
      <c r="A38" s="5"/>
      <c r="B38" s="47"/>
      <c r="C38" s="40" t="s">
        <v>207</v>
      </c>
      <c r="D38" s="57">
        <v>26266.856</v>
      </c>
      <c r="E38" s="57">
        <v>25024.346000000001</v>
      </c>
      <c r="F38" s="57">
        <v>23001.187999999998</v>
      </c>
      <c r="G38" s="57">
        <v>21295.045999999998</v>
      </c>
      <c r="H38" s="57">
        <v>17010.008000000002</v>
      </c>
      <c r="I38" s="245">
        <v>15977.339</v>
      </c>
      <c r="J38" s="57"/>
      <c r="K38" s="57"/>
      <c r="L38" s="5"/>
    </row>
    <row r="39" spans="1:12" ht="15" customHeight="1">
      <c r="A39" s="5"/>
      <c r="B39" s="47"/>
      <c r="C39" s="31" t="s">
        <v>135</v>
      </c>
      <c r="D39" s="102">
        <v>897.59699999999998</v>
      </c>
      <c r="E39" s="102">
        <v>1086.2850000000001</v>
      </c>
      <c r="F39" s="102">
        <v>750.64700000000005</v>
      </c>
      <c r="G39" s="102">
        <v>658.20399999999995</v>
      </c>
      <c r="H39" s="102">
        <v>813.20600000000002</v>
      </c>
      <c r="I39" s="132">
        <v>641.87699999999995</v>
      </c>
      <c r="J39" s="102"/>
      <c r="K39" s="102"/>
      <c r="L39" s="5"/>
    </row>
    <row r="40" spans="1:12" ht="15" customHeight="1">
      <c r="A40" s="5"/>
      <c r="B40" s="47"/>
      <c r="C40" s="99" t="s">
        <v>136</v>
      </c>
      <c r="D40" s="111">
        <f>IFERROR(D39/D38,"n.m.")</f>
        <v>3.4172228301704625E-2</v>
      </c>
      <c r="E40" s="111">
        <f t="shared" ref="E40:H40" si="20">IFERROR(E39/E38,"n.m.")</f>
        <v>4.3409126456291802E-2</v>
      </c>
      <c r="F40" s="111">
        <f t="shared" si="20"/>
        <v>3.2635140411008338E-2</v>
      </c>
      <c r="G40" s="111">
        <f t="shared" si="20"/>
        <v>3.0908785076115827E-2</v>
      </c>
      <c r="H40" s="111">
        <f t="shared" si="20"/>
        <v>4.7807502500880651E-2</v>
      </c>
      <c r="I40" s="133">
        <f t="shared" ref="I40" si="21">IFERROR(I39/I38,"n.m.")</f>
        <v>4.0174211738262543E-2</v>
      </c>
      <c r="J40" s="111"/>
      <c r="K40" s="111"/>
      <c r="L40" s="5"/>
    </row>
    <row r="41" spans="1:12" s="16" customFormat="1" ht="17.25" customHeight="1">
      <c r="A41" s="5"/>
      <c r="B41" s="47"/>
      <c r="C41" s="40" t="s">
        <v>208</v>
      </c>
      <c r="D41" s="57">
        <f t="shared" ref="D41:H41" si="22">+D38-D39</f>
        <v>25369.258999999998</v>
      </c>
      <c r="E41" s="57">
        <f t="shared" si="22"/>
        <v>23938.061000000002</v>
      </c>
      <c r="F41" s="57">
        <f t="shared" si="22"/>
        <v>22250.540999999997</v>
      </c>
      <c r="G41" s="57">
        <f t="shared" si="22"/>
        <v>20636.841999999997</v>
      </c>
      <c r="H41" s="57">
        <f t="shared" si="22"/>
        <v>16196.802000000001</v>
      </c>
      <c r="I41" s="245">
        <f t="shared" ref="I41" si="23">+I38-I39</f>
        <v>15335.462</v>
      </c>
      <c r="J41" s="57"/>
      <c r="K41" s="57"/>
      <c r="L41" s="9"/>
    </row>
    <row r="42" spans="1:12" ht="18" customHeight="1">
      <c r="A42" s="5"/>
      <c r="B42" s="118"/>
      <c r="C42" s="119"/>
      <c r="D42" s="43"/>
      <c r="E42" s="43"/>
      <c r="F42" s="43"/>
      <c r="G42" s="43"/>
      <c r="H42" s="43"/>
      <c r="I42" s="256"/>
      <c r="J42" s="43"/>
      <c r="K42" s="43"/>
      <c r="L42" s="5"/>
    </row>
    <row r="43" spans="1:12" ht="18" customHeight="1">
      <c r="A43" s="5"/>
      <c r="B43" s="69" t="s">
        <v>25</v>
      </c>
      <c r="C43" s="120"/>
      <c r="D43" s="43"/>
      <c r="E43" s="43"/>
      <c r="F43" s="43"/>
      <c r="G43" s="43"/>
      <c r="H43" s="43"/>
      <c r="I43" s="256"/>
      <c r="J43" s="43"/>
      <c r="K43" s="43"/>
      <c r="L43" s="5"/>
    </row>
    <row r="44" spans="1:12" ht="18" customHeight="1">
      <c r="A44" s="5"/>
      <c r="B44" s="109"/>
      <c r="C44" s="40"/>
      <c r="D44" s="15" t="str">
        <f t="shared" ref="D44:H45" si="24">+D5</f>
        <v>Q1</v>
      </c>
      <c r="E44" s="15" t="str">
        <f t="shared" si="24"/>
        <v>Q2</v>
      </c>
      <c r="F44" s="15" t="str">
        <f t="shared" si="24"/>
        <v>Q3</v>
      </c>
      <c r="G44" s="15" t="str">
        <f t="shared" si="24"/>
        <v>Q4</v>
      </c>
      <c r="H44" s="15" t="str">
        <f t="shared" si="24"/>
        <v>Q1</v>
      </c>
      <c r="I44" s="92" t="str">
        <f t="shared" ref="I44" si="25">+I5</f>
        <v>Q2</v>
      </c>
      <c r="J44" s="15"/>
      <c r="K44" s="19"/>
      <c r="L44" s="5"/>
    </row>
    <row r="45" spans="1:12" ht="18" customHeight="1">
      <c r="A45" s="5"/>
      <c r="B45" s="47"/>
      <c r="C45" s="40"/>
      <c r="D45" s="15">
        <f t="shared" si="24"/>
        <v>2014</v>
      </c>
      <c r="E45" s="15">
        <f t="shared" si="24"/>
        <v>2014</v>
      </c>
      <c r="F45" s="15">
        <f t="shared" si="24"/>
        <v>2014</v>
      </c>
      <c r="G45" s="15">
        <f t="shared" si="24"/>
        <v>2014</v>
      </c>
      <c r="H45" s="15">
        <f t="shared" si="24"/>
        <v>2015</v>
      </c>
      <c r="I45" s="92">
        <f t="shared" ref="I45" si="26">+I6</f>
        <v>2015</v>
      </c>
      <c r="J45" s="15"/>
      <c r="K45" s="19"/>
      <c r="L45" s="5"/>
    </row>
    <row r="46" spans="1:12" s="16" customFormat="1" ht="6" customHeight="1">
      <c r="A46" s="21"/>
      <c r="B46" s="21"/>
      <c r="C46" s="22"/>
      <c r="D46" s="27"/>
      <c r="E46" s="27"/>
      <c r="F46" s="27"/>
      <c r="G46" s="27"/>
      <c r="H46" s="27"/>
      <c r="I46" s="28"/>
      <c r="J46" s="27"/>
      <c r="K46" s="24"/>
      <c r="L46" s="9"/>
    </row>
    <row r="47" spans="1:12" ht="15.95" customHeight="1">
      <c r="A47" s="5"/>
      <c r="B47" s="109"/>
      <c r="C47" s="40" t="s">
        <v>131</v>
      </c>
      <c r="D47" s="108">
        <f t="shared" ref="D47:I47" si="27">+D8/(D33+D38)</f>
        <v>0.42585328785844184</v>
      </c>
      <c r="E47" s="108">
        <f t="shared" si="27"/>
        <v>0.43711645979895997</v>
      </c>
      <c r="F47" s="108">
        <f t="shared" si="27"/>
        <v>0.45825484610129968</v>
      </c>
      <c r="G47" s="108">
        <f t="shared" si="27"/>
        <v>0.48086809311482359</v>
      </c>
      <c r="H47" s="108">
        <f t="shared" si="27"/>
        <v>0.50460771135455695</v>
      </c>
      <c r="I47" s="134">
        <f t="shared" si="27"/>
        <v>0.52237559273874579</v>
      </c>
      <c r="J47" s="258"/>
      <c r="K47" s="258"/>
      <c r="L47" s="5"/>
    </row>
    <row r="48" spans="1:12" ht="15.95" customHeight="1">
      <c r="A48" s="5"/>
      <c r="B48" s="109"/>
      <c r="C48" s="40" t="s">
        <v>132</v>
      </c>
      <c r="D48" s="108">
        <f>+D11/(D36+D41)</f>
        <v>0.24947579715527704</v>
      </c>
      <c r="E48" s="108">
        <f>+E11/(E36+E41)</f>
        <v>0.26884788973644458</v>
      </c>
      <c r="F48" s="108">
        <f t="shared" ref="F48:H48" si="28">+F11/(F36+F41)</f>
        <v>0.28073001659607272</v>
      </c>
      <c r="G48" s="108">
        <f t="shared" si="28"/>
        <v>0.29599599965351603</v>
      </c>
      <c r="H48" s="108">
        <f t="shared" si="28"/>
        <v>0.32767812921128026</v>
      </c>
      <c r="I48" s="134">
        <f t="shared" ref="I48" si="29">+I11/(I36+I41)</f>
        <v>0.34752381392918902</v>
      </c>
      <c r="J48" s="258"/>
      <c r="K48" s="258"/>
      <c r="L48" s="5"/>
    </row>
    <row r="49" spans="1:12" ht="6.75" customHeight="1">
      <c r="A49" s="5"/>
      <c r="B49" s="47"/>
      <c r="C49" s="40"/>
      <c r="D49" s="48"/>
      <c r="E49" s="48"/>
      <c r="F49" s="48"/>
      <c r="G49" s="48"/>
      <c r="H49" s="48"/>
      <c r="I49" s="135"/>
      <c r="J49" s="48"/>
      <c r="K49" s="48"/>
      <c r="L49" s="5"/>
    </row>
    <row r="50" spans="1:12" ht="15.95" customHeight="1">
      <c r="A50" s="5"/>
      <c r="B50" s="109"/>
      <c r="C50" s="40" t="s">
        <v>197</v>
      </c>
      <c r="D50" s="108">
        <f>+D13/(D33+D38)</f>
        <v>0</v>
      </c>
      <c r="E50" s="108">
        <f t="shared" ref="E50:H50" si="30">+E13/(E33+E38)</f>
        <v>0</v>
      </c>
      <c r="F50" s="108">
        <f t="shared" si="30"/>
        <v>0</v>
      </c>
      <c r="G50" s="108">
        <f t="shared" si="30"/>
        <v>0.22359198097366462</v>
      </c>
      <c r="H50" s="108">
        <f t="shared" si="30"/>
        <v>0.23383889667921473</v>
      </c>
      <c r="I50" s="134">
        <f t="shared" ref="I50" si="31">+I13/(I33+I38)</f>
        <v>0.22191305923743057</v>
      </c>
      <c r="J50" s="108"/>
      <c r="K50" s="108"/>
      <c r="L50" s="5"/>
    </row>
    <row r="51" spans="1:12" ht="15.95" customHeight="1">
      <c r="A51" s="5"/>
      <c r="B51" s="109"/>
      <c r="C51" s="40" t="s">
        <v>209</v>
      </c>
      <c r="D51" s="108">
        <f>+D16/(D36+D41)</f>
        <v>0</v>
      </c>
      <c r="E51" s="108">
        <f t="shared" ref="E51:H51" si="32">+E16/(E36+E41)</f>
        <v>0</v>
      </c>
      <c r="F51" s="108">
        <f t="shared" si="32"/>
        <v>0</v>
      </c>
      <c r="G51" s="108">
        <f t="shared" si="32"/>
        <v>0.23924290873271856</v>
      </c>
      <c r="H51" s="108">
        <f t="shared" si="32"/>
        <v>0.26079588313638452</v>
      </c>
      <c r="I51" s="134">
        <f t="shared" ref="I51" si="33">+I16/(I36+I41)</f>
        <v>0.2467807432679707</v>
      </c>
      <c r="J51" s="108"/>
      <c r="K51" s="108"/>
      <c r="L51" s="5"/>
    </row>
    <row r="52" spans="1:12" ht="6.75" customHeight="1">
      <c r="A52" s="5"/>
      <c r="B52" s="47"/>
      <c r="C52" s="40"/>
      <c r="D52" s="48"/>
      <c r="E52" s="48"/>
      <c r="F52" s="48"/>
      <c r="G52" s="48"/>
      <c r="H52" s="48"/>
      <c r="I52" s="135"/>
      <c r="J52" s="48"/>
      <c r="K52" s="48"/>
      <c r="L52" s="5"/>
    </row>
    <row r="53" spans="1:12" ht="15.95" customHeight="1">
      <c r="A53" s="5"/>
      <c r="B53" s="109"/>
      <c r="C53" s="40" t="s">
        <v>199</v>
      </c>
      <c r="D53" s="108">
        <f>+D18/(D33+D38)</f>
        <v>0.21664116281698481</v>
      </c>
      <c r="E53" s="108">
        <f t="shared" ref="E53:G53" si="34">+E18/(E33+E38)</f>
        <v>0.21063743215345346</v>
      </c>
      <c r="F53" s="108">
        <f t="shared" si="34"/>
        <v>0.20789364803556451</v>
      </c>
      <c r="G53" s="108">
        <f t="shared" si="34"/>
        <v>0</v>
      </c>
      <c r="H53" s="108">
        <f>+H18/(H33+H38)</f>
        <v>0</v>
      </c>
      <c r="I53" s="134">
        <f>+I18/(I33+I38)</f>
        <v>0</v>
      </c>
      <c r="J53" s="108"/>
      <c r="K53" s="108"/>
      <c r="L53" s="5"/>
    </row>
    <row r="54" spans="1:12" ht="15.95" customHeight="1">
      <c r="A54" s="5"/>
      <c r="B54" s="109"/>
      <c r="C54" s="40" t="s">
        <v>210</v>
      </c>
      <c r="D54" s="108">
        <f>+D21/(D36+D41)</f>
        <v>0.21340655201140907</v>
      </c>
      <c r="E54" s="108">
        <f t="shared" ref="E54:H54" si="35">+E21/(E36+E41)</f>
        <v>0.20824587167919437</v>
      </c>
      <c r="F54" s="108">
        <f t="shared" si="35"/>
        <v>0.21542844466215691</v>
      </c>
      <c r="G54" s="108">
        <f t="shared" si="35"/>
        <v>0</v>
      </c>
      <c r="H54" s="108">
        <f t="shared" si="35"/>
        <v>0</v>
      </c>
      <c r="I54" s="134">
        <f t="shared" ref="I54" si="36">+I21/(I36+I41)</f>
        <v>0</v>
      </c>
      <c r="J54" s="108"/>
      <c r="K54" s="108"/>
      <c r="L54" s="5"/>
    </row>
    <row r="55" spans="1:12" ht="6.75" customHeight="1">
      <c r="A55" s="5"/>
      <c r="B55" s="47"/>
      <c r="C55" s="40"/>
      <c r="D55" s="48"/>
      <c r="E55" s="48"/>
      <c r="F55" s="48"/>
      <c r="G55" s="48"/>
      <c r="H55" s="48"/>
      <c r="I55" s="135"/>
      <c r="J55" s="48"/>
      <c r="K55" s="48"/>
      <c r="L55" s="5"/>
    </row>
    <row r="56" spans="1:12" ht="15.95" customHeight="1">
      <c r="A56" s="5"/>
      <c r="B56" s="109"/>
      <c r="C56" s="40" t="s">
        <v>201</v>
      </c>
      <c r="D56" s="108">
        <f>+D23/(D33+D38)</f>
        <v>2.3520847790486528E-2</v>
      </c>
      <c r="E56" s="108">
        <f t="shared" ref="E56:G56" si="37">+E23/(E33+E38)</f>
        <v>2.3256719466368852E-2</v>
      </c>
      <c r="F56" s="108">
        <f t="shared" si="37"/>
        <v>2.6148787945166112E-2</v>
      </c>
      <c r="G56" s="108">
        <f t="shared" si="37"/>
        <v>0</v>
      </c>
      <c r="H56" s="108">
        <f>+H23/(H33+H38)</f>
        <v>0</v>
      </c>
      <c r="I56" s="134">
        <f>+I23/(I33+I38)</f>
        <v>0</v>
      </c>
      <c r="J56" s="108"/>
      <c r="K56" s="108"/>
      <c r="L56" s="5"/>
    </row>
    <row r="57" spans="1:12" ht="15.95" customHeight="1">
      <c r="A57" s="5"/>
      <c r="B57" s="109"/>
      <c r="C57" s="40" t="s">
        <v>211</v>
      </c>
      <c r="D57" s="108">
        <f>+D26/(D36+D41)</f>
        <v>2.622577545421801E-2</v>
      </c>
      <c r="E57" s="108">
        <f t="shared" ref="E57:G57" si="38">+E26/(E36+E41)</f>
        <v>2.625168451832452E-2</v>
      </c>
      <c r="F57" s="108">
        <f t="shared" si="38"/>
        <v>2.969839414695569E-2</v>
      </c>
      <c r="G57" s="108">
        <f t="shared" si="38"/>
        <v>0</v>
      </c>
      <c r="H57" s="108">
        <f>+H26/(H36+H41)</f>
        <v>0</v>
      </c>
      <c r="I57" s="134">
        <f>+I26/(I36+I41)</f>
        <v>0</v>
      </c>
      <c r="J57" s="108"/>
      <c r="K57" s="108"/>
      <c r="L57" s="5"/>
    </row>
    <row r="58" spans="1:12" ht="6.75" customHeight="1">
      <c r="A58" s="5"/>
      <c r="B58" s="109"/>
      <c r="C58" s="40"/>
      <c r="D58" s="108"/>
      <c r="E58" s="108"/>
      <c r="F58" s="108"/>
      <c r="G58" s="108"/>
      <c r="H58" s="108"/>
      <c r="I58" s="134"/>
      <c r="J58" s="108"/>
      <c r="K58" s="108"/>
      <c r="L58" s="5"/>
    </row>
    <row r="59" spans="1:12" ht="15.95" customHeight="1">
      <c r="A59" s="5"/>
      <c r="B59" s="109"/>
      <c r="C59" s="40" t="s">
        <v>203</v>
      </c>
      <c r="D59" s="108">
        <f>+D28/(D33+D38)</f>
        <v>1.8462628982231232E-2</v>
      </c>
      <c r="E59" s="108">
        <f t="shared" ref="E59:G59" si="39">+E28/(E33+E38)</f>
        <v>1.8975291212121263E-2</v>
      </c>
      <c r="F59" s="108">
        <f t="shared" si="39"/>
        <v>1.8407341665750192E-2</v>
      </c>
      <c r="G59" s="108">
        <f t="shared" si="39"/>
        <v>2.3152367975238227E-2</v>
      </c>
      <c r="H59" s="108">
        <f>+H28/(H33+H38)</f>
        <v>2.4997229749244468E-2</v>
      </c>
      <c r="I59" s="134">
        <f>+I28/(I33+I38)</f>
        <v>2.6558106432645508E-2</v>
      </c>
      <c r="J59" s="108"/>
      <c r="K59" s="108"/>
      <c r="L59" s="5"/>
    </row>
    <row r="60" spans="1:12" ht="15.95" customHeight="1">
      <c r="A60" s="5"/>
      <c r="B60" s="109"/>
      <c r="C60" s="40" t="s">
        <v>212</v>
      </c>
      <c r="D60" s="108">
        <f>+D31/(D36+D41)</f>
        <v>2.3364944590667291E-2</v>
      </c>
      <c r="E60" s="108">
        <f>+E31/(E36+E41)</f>
        <v>2.3693099575558773E-2</v>
      </c>
      <c r="F60" s="108">
        <f t="shared" ref="F60:G60" si="40">+F31/(F36+F41)</f>
        <v>2.3564661452165982E-2</v>
      </c>
      <c r="G60" s="108">
        <f t="shared" si="40"/>
        <v>2.9402074102777415E-2</v>
      </c>
      <c r="H60" s="108">
        <f>+H31/(H36+H41)</f>
        <v>3.1768052825473909E-2</v>
      </c>
      <c r="I60" s="134">
        <f>+I31/(I36+I41)</f>
        <v>3.4882806304800063E-2</v>
      </c>
      <c r="J60" s="108"/>
      <c r="K60" s="108"/>
      <c r="L60" s="5"/>
    </row>
    <row r="61" spans="1:12" ht="6.75" customHeight="1" thickBot="1">
      <c r="A61" s="5"/>
      <c r="B61" s="47"/>
      <c r="C61" s="40"/>
      <c r="D61" s="48"/>
      <c r="E61" s="48"/>
      <c r="F61" s="48"/>
      <c r="G61" s="48"/>
      <c r="H61" s="48"/>
      <c r="I61" s="135"/>
      <c r="J61" s="48"/>
      <c r="K61" s="48"/>
      <c r="L61" s="5"/>
    </row>
    <row r="62" spans="1:12">
      <c r="A62" s="5"/>
      <c r="B62" s="114"/>
      <c r="C62" s="115" t="s">
        <v>133</v>
      </c>
      <c r="D62" s="128">
        <f t="shared" ref="D62:G62" si="41">+D33/(D33+D38)</f>
        <v>0.6844779274481444</v>
      </c>
      <c r="E62" s="128">
        <f t="shared" si="41"/>
        <v>0.68998590263090354</v>
      </c>
      <c r="F62" s="128">
        <f t="shared" si="41"/>
        <v>0.71070462374778054</v>
      </c>
      <c r="G62" s="128">
        <f t="shared" si="41"/>
        <v>0.72761244206372644</v>
      </c>
      <c r="H62" s="128">
        <f>+H33/(H33+H38)</f>
        <v>0.76344383778301617</v>
      </c>
      <c r="I62" s="136">
        <f>+I33/(I33+I38)</f>
        <v>0.77084675840882189</v>
      </c>
      <c r="J62" s="48"/>
      <c r="K62" s="48"/>
      <c r="L62" s="5"/>
    </row>
    <row r="63" spans="1:12" ht="13.5" thickBot="1">
      <c r="A63" s="5"/>
      <c r="B63" s="116"/>
      <c r="C63" s="117" t="s">
        <v>134</v>
      </c>
      <c r="D63" s="129">
        <f t="shared" ref="D63:G63" si="42">+D36/(D36+D41)</f>
        <v>0.51247306921157143</v>
      </c>
      <c r="E63" s="129">
        <f t="shared" si="42"/>
        <v>0.52703854550952223</v>
      </c>
      <c r="F63" s="129">
        <f t="shared" si="42"/>
        <v>0.5494215168573513</v>
      </c>
      <c r="G63" s="129">
        <f t="shared" si="42"/>
        <v>0.56464098248901196</v>
      </c>
      <c r="H63" s="129">
        <f>+H36/(H36+H41)</f>
        <v>0.62024206517313862</v>
      </c>
      <c r="I63" s="137">
        <f>+I36/(I36+I41)</f>
        <v>0.62918736350195981</v>
      </c>
      <c r="J63" s="48"/>
      <c r="K63" s="48"/>
      <c r="L63" s="5"/>
    </row>
    <row r="64" spans="1:12">
      <c r="A64" s="5"/>
      <c r="B64" s="121"/>
      <c r="C64" s="121"/>
      <c r="D64" s="121"/>
      <c r="E64" s="52"/>
      <c r="F64" s="52"/>
      <c r="G64" s="52"/>
      <c r="H64" s="52"/>
      <c r="I64" s="52"/>
      <c r="J64" s="52"/>
      <c r="K64" s="52"/>
      <c r="L64" s="5"/>
    </row>
    <row r="65" spans="1:12" ht="13.5">
      <c r="A65" s="5"/>
      <c r="B65" s="54"/>
      <c r="C65" s="167"/>
      <c r="D65" s="167"/>
      <c r="E65" s="167"/>
      <c r="F65" s="167"/>
      <c r="G65" s="167"/>
      <c r="H65" s="167"/>
      <c r="I65" s="167"/>
      <c r="J65" s="167"/>
      <c r="K65" s="167"/>
      <c r="L65" s="5"/>
    </row>
  </sheetData>
  <mergeCells count="1">
    <mergeCell ref="A2:K2"/>
  </mergeCells>
  <printOptions horizontalCentered="1" verticalCentered="1"/>
  <pageMargins left="0.15748031496062992" right="0.15748031496062992" top="0.15748031496062992" bottom="0.16" header="3.937007874015748E-2" footer="0.16"/>
  <pageSetup paperSize="9" scale="66" orientation="portrait" horizontalDpi="4294967295" verticalDpi="429496729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2.75"/>
  <sheetData>
    <row r="1" spans="1:1">
      <c r="A1" s="3" t="s">
        <v>48</v>
      </c>
    </row>
    <row r="2" spans="1:1">
      <c r="A2" s="3" t="s">
        <v>49</v>
      </c>
    </row>
    <row r="3" spans="1:1">
      <c r="A3" s="1" t="s">
        <v>2</v>
      </c>
    </row>
  </sheetData>
  <phoneticPr fontId="4"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showGridLines="0" zoomScaleNormal="100" workbookViewId="0">
      <pane xSplit="2" ySplit="9" topLeftCell="C13" activePane="bottomRight" state="frozen"/>
      <selection activeCell="D31" sqref="D31:Y31"/>
      <selection pane="topRight" activeCell="D31" sqref="D31:Y31"/>
      <selection pane="bottomLeft" activeCell="D31" sqref="D31:Y31"/>
      <selection pane="bottomRight"/>
    </sheetView>
  </sheetViews>
  <sheetFormatPr defaultRowHeight="12.75"/>
  <cols>
    <col min="1" max="1" width="1" style="184" customWidth="1"/>
    <col min="2" max="2" width="49.7109375" style="184" customWidth="1"/>
    <col min="3" max="9" width="11.42578125" style="184" customWidth="1"/>
    <col min="10" max="10" width="4.28515625" style="184" customWidth="1"/>
    <col min="11" max="12" width="11.42578125" style="184" customWidth="1"/>
    <col min="13" max="16384" width="9.140625" style="184"/>
  </cols>
  <sheetData>
    <row r="1" spans="1:14" ht="15" customHeight="1">
      <c r="A1" s="182"/>
      <c r="B1" s="183" t="s">
        <v>180</v>
      </c>
      <c r="C1" s="182"/>
      <c r="D1" s="182"/>
      <c r="E1" s="182"/>
      <c r="F1" s="182"/>
      <c r="G1" s="182"/>
      <c r="H1" s="182"/>
      <c r="I1" s="182"/>
      <c r="J1" s="182"/>
      <c r="K1" s="182"/>
      <c r="L1" s="182"/>
      <c r="M1" s="182"/>
    </row>
    <row r="2" spans="1:14" ht="30.75" customHeight="1">
      <c r="A2" s="301" t="s">
        <v>21</v>
      </c>
      <c r="B2" s="301"/>
      <c r="C2" s="301"/>
      <c r="D2" s="301"/>
      <c r="E2" s="301"/>
      <c r="F2" s="301"/>
      <c r="G2" s="301"/>
      <c r="H2" s="301"/>
      <c r="I2" s="301"/>
      <c r="J2" s="301"/>
      <c r="K2" s="301"/>
      <c r="L2" s="301"/>
      <c r="M2" s="182"/>
    </row>
    <row r="3" spans="1:14" ht="25.5" customHeight="1">
      <c r="A3" s="182"/>
      <c r="B3" s="182"/>
      <c r="C3" s="182"/>
      <c r="D3" s="182"/>
      <c r="E3" s="182"/>
      <c r="F3" s="182"/>
      <c r="G3" s="182"/>
      <c r="H3" s="182"/>
      <c r="I3" s="182"/>
      <c r="J3" s="182"/>
      <c r="K3" s="182"/>
      <c r="L3" s="182"/>
      <c r="M3" s="182"/>
    </row>
    <row r="4" spans="1:14" ht="18" customHeight="1">
      <c r="A4" s="182"/>
      <c r="B4" s="185" t="s">
        <v>53</v>
      </c>
      <c r="C4" s="182"/>
      <c r="D4" s="182"/>
      <c r="E4" s="182"/>
      <c r="F4" s="182"/>
      <c r="G4" s="182"/>
      <c r="H4" s="182"/>
      <c r="I4" s="182"/>
      <c r="J4" s="182"/>
      <c r="K4" s="182"/>
      <c r="L4" s="182"/>
      <c r="M4" s="182"/>
    </row>
    <row r="5" spans="1:14" ht="18" customHeight="1">
      <c r="A5" s="182"/>
      <c r="B5" s="185"/>
      <c r="C5" s="302" t="s">
        <v>181</v>
      </c>
      <c r="D5" s="302"/>
      <c r="E5" s="302"/>
      <c r="F5" s="302"/>
      <c r="G5" s="302"/>
      <c r="H5" s="288"/>
      <c r="I5" s="288"/>
      <c r="J5" s="182"/>
      <c r="K5" s="182"/>
      <c r="L5" s="182"/>
      <c r="M5" s="182"/>
    </row>
    <row r="6" spans="1:14" ht="7.5" customHeight="1" thickBot="1">
      <c r="A6" s="182"/>
      <c r="B6" s="185"/>
      <c r="C6" s="288"/>
      <c r="D6" s="288"/>
      <c r="E6" s="288"/>
      <c r="F6" s="288"/>
      <c r="G6" s="288"/>
      <c r="H6" s="288"/>
      <c r="I6" s="288"/>
      <c r="J6" s="182"/>
      <c r="K6" s="182"/>
      <c r="L6" s="182"/>
      <c r="M6" s="182"/>
    </row>
    <row r="7" spans="1:14" s="190" customFormat="1" ht="19.5" customHeight="1">
      <c r="A7" s="186"/>
      <c r="B7" s="187"/>
      <c r="C7" s="188" t="s">
        <v>50</v>
      </c>
      <c r="D7" s="188" t="s">
        <v>65</v>
      </c>
      <c r="E7" s="188" t="s">
        <v>67</v>
      </c>
      <c r="F7" s="188" t="s">
        <v>68</v>
      </c>
      <c r="G7" s="188" t="s">
        <v>50</v>
      </c>
      <c r="H7" s="189" t="s">
        <v>65</v>
      </c>
      <c r="I7" s="188"/>
      <c r="J7" s="188"/>
      <c r="K7" s="303" t="s">
        <v>37</v>
      </c>
      <c r="L7" s="303"/>
      <c r="M7" s="186"/>
    </row>
    <row r="8" spans="1:14" s="194" customFormat="1" ht="19.5" customHeight="1">
      <c r="A8" s="191"/>
      <c r="B8" s="187" t="s">
        <v>6</v>
      </c>
      <c r="C8" s="192" t="s">
        <v>66</v>
      </c>
      <c r="D8" s="192" t="s">
        <v>66</v>
      </c>
      <c r="E8" s="192" t="s">
        <v>66</v>
      </c>
      <c r="F8" s="192" t="s">
        <v>66</v>
      </c>
      <c r="G8" s="192" t="s">
        <v>213</v>
      </c>
      <c r="H8" s="281" t="s">
        <v>213</v>
      </c>
      <c r="I8" s="192"/>
      <c r="J8" s="188"/>
      <c r="K8" s="193" t="s">
        <v>0</v>
      </c>
      <c r="L8" s="193" t="s">
        <v>4</v>
      </c>
      <c r="M8" s="191"/>
    </row>
    <row r="9" spans="1:14" s="194" customFormat="1" ht="6" customHeight="1">
      <c r="A9" s="195"/>
      <c r="B9" s="196"/>
      <c r="C9" s="199"/>
      <c r="D9" s="199"/>
      <c r="E9" s="199"/>
      <c r="F9" s="199"/>
      <c r="G9" s="199"/>
      <c r="H9" s="198"/>
      <c r="I9" s="199"/>
      <c r="J9" s="197"/>
      <c r="K9" s="199"/>
      <c r="L9" s="200"/>
      <c r="M9" s="191"/>
    </row>
    <row r="10" spans="1:14" s="194" customFormat="1" ht="20.25" customHeight="1">
      <c r="A10" s="191"/>
      <c r="B10" s="201" t="s">
        <v>184</v>
      </c>
      <c r="C10" s="202">
        <v>41267.3649071213</v>
      </c>
      <c r="D10" s="202">
        <v>42182.839020518353</v>
      </c>
      <c r="E10" s="202">
        <v>43035.143702482237</v>
      </c>
      <c r="F10" s="202">
        <v>42594.889597296598</v>
      </c>
      <c r="G10" s="202">
        <v>42500.755149209894</v>
      </c>
      <c r="H10" s="203">
        <v>42698.566866666675</v>
      </c>
      <c r="I10" s="202"/>
      <c r="J10" s="204"/>
      <c r="K10" s="33">
        <f>IFERROR(H10/G10-1,"")</f>
        <v>4.6543106531240497E-3</v>
      </c>
      <c r="L10" s="33">
        <f>IFERROR(H10/D10-1,"")</f>
        <v>1.2226010816803079E-2</v>
      </c>
      <c r="M10" s="138"/>
    </row>
    <row r="11" spans="1:14" s="194" customFormat="1" ht="20.25" customHeight="1">
      <c r="A11" s="191"/>
      <c r="B11" s="201" t="s">
        <v>147</v>
      </c>
      <c r="C11" s="202">
        <v>44074.31575405514</v>
      </c>
      <c r="D11" s="202">
        <v>44998.094160355751</v>
      </c>
      <c r="E11" s="202">
        <v>46717.096355425907</v>
      </c>
      <c r="F11" s="202">
        <v>46096.500809925703</v>
      </c>
      <c r="G11" s="202">
        <v>45912.634169809891</v>
      </c>
      <c r="H11" s="203">
        <v>46285.939966666672</v>
      </c>
      <c r="I11" s="202"/>
      <c r="J11" s="204"/>
      <c r="K11" s="33">
        <f t="shared" ref="K11:K18" si="0">IFERROR(H11/G11-1,"")</f>
        <v>8.1307858633441477E-3</v>
      </c>
      <c r="L11" s="33">
        <f t="shared" ref="L11:L18" si="1">IFERROR(H11/D11-1,"")</f>
        <v>2.8620007810142845E-2</v>
      </c>
      <c r="M11" s="138"/>
    </row>
    <row r="12" spans="1:14" s="194" customFormat="1" ht="20.25" customHeight="1">
      <c r="A12" s="191"/>
      <c r="B12" s="201" t="s">
        <v>148</v>
      </c>
      <c r="C12" s="206">
        <v>59178.572101140307</v>
      </c>
      <c r="D12" s="206">
        <v>59737.23599436837</v>
      </c>
      <c r="E12" s="206">
        <v>59802.814762475806</v>
      </c>
      <c r="F12" s="206">
        <v>55455.900734504001</v>
      </c>
      <c r="G12" s="206">
        <v>57494.172549209892</v>
      </c>
      <c r="H12" s="205">
        <v>57798.655066666674</v>
      </c>
      <c r="I12" s="206"/>
      <c r="J12" s="204"/>
      <c r="K12" s="33">
        <f t="shared" si="0"/>
        <v>5.2958848515676227E-3</v>
      </c>
      <c r="L12" s="33">
        <f t="shared" si="1"/>
        <v>-3.2451801551120485E-2</v>
      </c>
      <c r="M12" s="138"/>
    </row>
    <row r="13" spans="1:14" s="194" customFormat="1" ht="20.25" customHeight="1">
      <c r="A13" s="191"/>
      <c r="B13" s="201" t="s">
        <v>185</v>
      </c>
      <c r="C13" s="202">
        <v>416387.049</v>
      </c>
      <c r="D13" s="202">
        <v>398702.01177899999</v>
      </c>
      <c r="E13" s="202">
        <v>401238.46399999998</v>
      </c>
      <c r="F13" s="202">
        <v>409222.58649999998</v>
      </c>
      <c r="G13" s="202">
        <v>420636.56599999999</v>
      </c>
      <c r="H13" s="205">
        <v>405896.83399999997</v>
      </c>
      <c r="I13" s="202"/>
      <c r="J13" s="204"/>
      <c r="K13" s="33">
        <f t="shared" si="0"/>
        <v>-3.5041489949782512E-2</v>
      </c>
      <c r="L13" s="33">
        <f t="shared" si="1"/>
        <v>1.8045613035401642E-2</v>
      </c>
      <c r="M13" s="138"/>
    </row>
    <row r="14" spans="1:14" s="194" customFormat="1" ht="20.25" customHeight="1">
      <c r="A14" s="191"/>
      <c r="B14" s="207" t="s">
        <v>149</v>
      </c>
      <c r="C14" s="202">
        <v>339492.2</v>
      </c>
      <c r="D14" s="202">
        <v>334926.576</v>
      </c>
      <c r="E14" s="202">
        <v>337557.33100000001</v>
      </c>
      <c r="F14" s="202">
        <v>344210.74900000001</v>
      </c>
      <c r="G14" s="202">
        <v>351966.59600000002</v>
      </c>
      <c r="H14" s="203">
        <v>343984.83299999998</v>
      </c>
      <c r="I14" s="202"/>
      <c r="J14" s="204"/>
      <c r="K14" s="33">
        <f t="shared" si="0"/>
        <v>-2.267761512231703E-2</v>
      </c>
      <c r="L14" s="33">
        <f t="shared" si="1"/>
        <v>2.7045500862254546E-2</v>
      </c>
      <c r="M14" s="138"/>
    </row>
    <row r="15" spans="1:14" s="190" customFormat="1" ht="20.25" customHeight="1">
      <c r="A15" s="186"/>
      <c r="B15" s="207" t="s">
        <v>150</v>
      </c>
      <c r="C15" s="202">
        <v>27380.2</v>
      </c>
      <c r="D15" s="202">
        <v>19435.275000000001</v>
      </c>
      <c r="E15" s="202">
        <v>19366.325000000001</v>
      </c>
      <c r="F15" s="202">
        <v>20783.900000000001</v>
      </c>
      <c r="G15" s="202">
        <v>24766.224999999999</v>
      </c>
      <c r="H15" s="203">
        <v>18558.275000000001</v>
      </c>
      <c r="I15" s="202"/>
      <c r="J15" s="208"/>
      <c r="K15" s="33">
        <f t="shared" si="0"/>
        <v>-0.25066193979906093</v>
      </c>
      <c r="L15" s="33">
        <f t="shared" si="1"/>
        <v>-4.5124136396320624E-2</v>
      </c>
      <c r="M15" s="138"/>
      <c r="N15" s="194"/>
    </row>
    <row r="16" spans="1:14" s="194" customFormat="1" ht="20.25" customHeight="1">
      <c r="A16" s="191"/>
      <c r="B16" s="207" t="s">
        <v>151</v>
      </c>
      <c r="C16" s="202">
        <v>51997.599999999999</v>
      </c>
      <c r="D16" s="202">
        <v>44340.175000000003</v>
      </c>
      <c r="E16" s="202">
        <v>44314.8</v>
      </c>
      <c r="F16" s="202">
        <v>44227.9375</v>
      </c>
      <c r="G16" s="202">
        <v>43903.775000000001</v>
      </c>
      <c r="H16" s="203">
        <v>43353.724999999999</v>
      </c>
      <c r="I16" s="202"/>
      <c r="J16" s="204"/>
      <c r="K16" s="33">
        <f t="shared" si="0"/>
        <v>-1.2528535416373665E-2</v>
      </c>
      <c r="L16" s="33">
        <f t="shared" si="1"/>
        <v>-2.2247318599892818E-2</v>
      </c>
      <c r="M16" s="138"/>
    </row>
    <row r="17" spans="1:15" s="194" customFormat="1" ht="20.25" customHeight="1">
      <c r="A17" s="191"/>
      <c r="B17" s="207" t="s">
        <v>173</v>
      </c>
      <c r="C17" s="202"/>
      <c r="D17" s="202"/>
      <c r="E17" s="202"/>
      <c r="F17" s="202"/>
      <c r="G17" s="202"/>
      <c r="H17" s="203"/>
      <c r="I17" s="202"/>
      <c r="J17" s="204"/>
      <c r="K17" s="33" t="str">
        <f t="shared" si="0"/>
        <v/>
      </c>
      <c r="L17" s="33" t="str">
        <f t="shared" si="1"/>
        <v/>
      </c>
      <c r="M17" s="138"/>
    </row>
    <row r="18" spans="1:15" s="194" customFormat="1" ht="20.25" customHeight="1" thickBot="1">
      <c r="A18" s="191"/>
      <c r="B18" s="201" t="s">
        <v>152</v>
      </c>
      <c r="C18" s="202">
        <v>2912.1763937338392</v>
      </c>
      <c r="D18" s="202">
        <v>2901.0319398373972</v>
      </c>
      <c r="E18" s="202">
        <v>3881.405852943667</v>
      </c>
      <c r="F18" s="202">
        <v>3883.1959999999999</v>
      </c>
      <c r="G18" s="202">
        <v>3707.5847205999999</v>
      </c>
      <c r="H18" s="209">
        <v>3707.3762815999999</v>
      </c>
      <c r="I18" s="202"/>
      <c r="J18" s="204"/>
      <c r="K18" s="33">
        <f t="shared" si="0"/>
        <v>-5.6219618891462098E-5</v>
      </c>
      <c r="L18" s="33">
        <f t="shared" si="1"/>
        <v>0.27795086661741419</v>
      </c>
      <c r="M18" s="138"/>
    </row>
    <row r="19" spans="1:15" s="194" customFormat="1" ht="19.5" customHeight="1">
      <c r="A19" s="191"/>
      <c r="B19" s="210"/>
      <c r="C19" s="202"/>
      <c r="D19" s="202"/>
      <c r="E19" s="202"/>
      <c r="F19" s="202"/>
      <c r="G19" s="202"/>
      <c r="H19" s="202"/>
      <c r="I19" s="202"/>
      <c r="J19" s="204"/>
      <c r="K19" s="33"/>
      <c r="L19" s="33"/>
      <c r="M19" s="191"/>
    </row>
    <row r="20" spans="1:15" s="194" customFormat="1" ht="19.5" customHeight="1">
      <c r="A20" s="191"/>
      <c r="B20" s="210"/>
      <c r="C20" s="202"/>
      <c r="D20" s="202"/>
      <c r="E20" s="202"/>
      <c r="F20" s="202"/>
      <c r="G20" s="202"/>
      <c r="H20" s="202"/>
      <c r="I20" s="202"/>
      <c r="J20" s="204"/>
      <c r="K20" s="33"/>
      <c r="L20" s="33"/>
      <c r="M20" s="191"/>
    </row>
    <row r="21" spans="1:15" ht="18" customHeight="1" thickBot="1">
      <c r="A21" s="182"/>
      <c r="B21" s="185" t="s">
        <v>153</v>
      </c>
      <c r="C21" s="211"/>
      <c r="D21" s="182"/>
      <c r="E21" s="182"/>
      <c r="F21" s="182"/>
      <c r="G21" s="182"/>
      <c r="H21" s="182"/>
      <c r="I21" s="182"/>
      <c r="J21" s="182"/>
      <c r="K21" s="182"/>
      <c r="L21" s="182"/>
      <c r="M21" s="182"/>
    </row>
    <row r="22" spans="1:15" s="190" customFormat="1" ht="19.5" customHeight="1">
      <c r="A22" s="186"/>
      <c r="B22" s="187"/>
      <c r="C22" s="188" t="s">
        <v>50</v>
      </c>
      <c r="D22" s="188" t="s">
        <v>65</v>
      </c>
      <c r="E22" s="188" t="s">
        <v>67</v>
      </c>
      <c r="F22" s="188" t="s">
        <v>68</v>
      </c>
      <c r="G22" s="188" t="s">
        <v>50</v>
      </c>
      <c r="H22" s="189" t="s">
        <v>65</v>
      </c>
      <c r="I22" s="188"/>
      <c r="J22" s="188"/>
      <c r="K22" s="303" t="s">
        <v>26</v>
      </c>
      <c r="L22" s="303"/>
      <c r="M22" s="186"/>
    </row>
    <row r="23" spans="1:15" s="194" customFormat="1" ht="19.5" customHeight="1">
      <c r="A23" s="191"/>
      <c r="B23" s="187" t="s">
        <v>7</v>
      </c>
      <c r="C23" s="188" t="s">
        <v>66</v>
      </c>
      <c r="D23" s="188" t="s">
        <v>66</v>
      </c>
      <c r="E23" s="188" t="s">
        <v>66</v>
      </c>
      <c r="F23" s="188" t="s">
        <v>66</v>
      </c>
      <c r="G23" s="188" t="s">
        <v>213</v>
      </c>
      <c r="H23" s="281" t="s">
        <v>213</v>
      </c>
      <c r="I23" s="192"/>
      <c r="J23" s="188"/>
      <c r="K23" s="193" t="s">
        <v>0</v>
      </c>
      <c r="L23" s="193" t="s">
        <v>4</v>
      </c>
      <c r="M23" s="191"/>
    </row>
    <row r="24" spans="1:15" s="194" customFormat="1" ht="6" customHeight="1">
      <c r="A24" s="195"/>
      <c r="B24" s="196"/>
      <c r="C24" s="199"/>
      <c r="D24" s="199"/>
      <c r="E24" s="199"/>
      <c r="F24" s="199"/>
      <c r="G24" s="199"/>
      <c r="H24" s="198"/>
      <c r="I24" s="199"/>
      <c r="J24" s="197"/>
      <c r="K24" s="199"/>
      <c r="L24" s="200"/>
      <c r="M24" s="191"/>
    </row>
    <row r="25" spans="1:15" s="194" customFormat="1" ht="20.25" customHeight="1">
      <c r="A25" s="191"/>
      <c r="B25" s="201" t="s">
        <v>174</v>
      </c>
      <c r="C25" s="212">
        <v>9.9108185536100332E-2</v>
      </c>
      <c r="D25" s="212">
        <v>0.10580041678821588</v>
      </c>
      <c r="E25" s="212">
        <v>0.10725577820595544</v>
      </c>
      <c r="F25" s="212">
        <f>+F10/F13</f>
        <v>0.10408733780215379</v>
      </c>
      <c r="G25" s="212">
        <f>+G10/G13</f>
        <v>0.10103913588247079</v>
      </c>
      <c r="H25" s="213">
        <f>+H10/H13</f>
        <v>0.10519561447642796</v>
      </c>
      <c r="I25" s="212"/>
      <c r="J25" s="204"/>
      <c r="K25" s="214">
        <f>IFERROR((H25-G25)*10000,"")</f>
        <v>41.564785939571664</v>
      </c>
      <c r="L25" s="214">
        <f>IFERROR((H25-D25)*10000,"")</f>
        <v>-6.0480231178791648</v>
      </c>
      <c r="M25" s="191"/>
    </row>
    <row r="26" spans="1:15" s="194" customFormat="1" ht="20.25" customHeight="1">
      <c r="A26" s="191"/>
      <c r="B26" s="201" t="s">
        <v>154</v>
      </c>
      <c r="C26" s="212">
        <v>0.10584939147340085</v>
      </c>
      <c r="D26" s="212">
        <v>0.1128614675395672</v>
      </c>
      <c r="E26" s="212">
        <v>0.11643224801953661</v>
      </c>
      <c r="F26" s="212">
        <f>+F11/F13</f>
        <v>0.11264407765020983</v>
      </c>
      <c r="G26" s="212">
        <f>+G11/G13</f>
        <v>0.1091503637128159</v>
      </c>
      <c r="H26" s="213">
        <f>+H11/H13</f>
        <v>0.11403375461328845</v>
      </c>
      <c r="I26" s="212"/>
      <c r="J26" s="204"/>
      <c r="K26" s="214">
        <f t="shared" ref="K26:K28" si="2">IFERROR((H26-G26)*10000,"")</f>
        <v>48.833909004725449</v>
      </c>
      <c r="L26" s="214">
        <f t="shared" ref="L26:L28" si="3">IFERROR((H26-D26)*10000,"")</f>
        <v>11.722870737212453</v>
      </c>
      <c r="M26" s="191"/>
    </row>
    <row r="27" spans="1:15" s="194" customFormat="1" ht="20.25" customHeight="1">
      <c r="A27" s="191"/>
      <c r="B27" s="201" t="s">
        <v>155</v>
      </c>
      <c r="C27" s="212">
        <v>0.14212394992414931</v>
      </c>
      <c r="D27" s="212">
        <v>0.14982928159259112</v>
      </c>
      <c r="E27" s="212">
        <v>0.14904556798043123</v>
      </c>
      <c r="F27" s="212">
        <f>+F12/F13</f>
        <v>0.13551524906972359</v>
      </c>
      <c r="G27" s="212">
        <f>+G12/G13</f>
        <v>0.13668372461278103</v>
      </c>
      <c r="H27" s="213">
        <f>+H12/H13</f>
        <v>0.14239740304716611</v>
      </c>
      <c r="I27" s="212"/>
      <c r="J27" s="204"/>
      <c r="K27" s="214">
        <f t="shared" si="2"/>
        <v>57.136784343850834</v>
      </c>
      <c r="L27" s="214">
        <f t="shared" si="3"/>
        <v>-74.318785454250133</v>
      </c>
      <c r="M27" s="191"/>
    </row>
    <row r="28" spans="1:15" s="190" customFormat="1" ht="20.25" customHeight="1">
      <c r="A28" s="186"/>
      <c r="B28" s="201" t="s">
        <v>156</v>
      </c>
      <c r="C28" s="212">
        <v>6.6074228128337964E-2</v>
      </c>
      <c r="D28" s="212">
        <v>6.4470106878287886E-2</v>
      </c>
      <c r="E28" s="212">
        <v>8.3083199850730136E-2</v>
      </c>
      <c r="F28" s="212">
        <v>8.4240580776661744E-2</v>
      </c>
      <c r="G28" s="212">
        <f>+G18/G11</f>
        <v>8.0753038627392526E-2</v>
      </c>
      <c r="H28" s="213">
        <f>+H18/H11</f>
        <v>8.0097245173586351E-2</v>
      </c>
      <c r="I28" s="212"/>
      <c r="J28" s="208"/>
      <c r="K28" s="214">
        <f t="shared" si="2"/>
        <v>-6.5579345380617493</v>
      </c>
      <c r="L28" s="214">
        <f t="shared" si="3"/>
        <v>156.27138295298465</v>
      </c>
      <c r="M28" s="191"/>
      <c r="O28" s="194"/>
    </row>
    <row r="29" spans="1:15" s="194" customFormat="1" ht="20.25" customHeight="1" thickBot="1">
      <c r="A29" s="191"/>
      <c r="B29" s="215" t="s">
        <v>157</v>
      </c>
      <c r="C29" s="216" t="s">
        <v>182</v>
      </c>
      <c r="D29" s="216" t="s">
        <v>182</v>
      </c>
      <c r="E29" s="216" t="s">
        <v>182</v>
      </c>
      <c r="F29" s="216" t="s">
        <v>182</v>
      </c>
      <c r="G29" s="216" t="s">
        <v>182</v>
      </c>
      <c r="H29" s="217" t="s">
        <v>182</v>
      </c>
      <c r="I29" s="216"/>
      <c r="J29" s="204"/>
      <c r="K29" s="33" t="str">
        <f t="shared" ref="K29" si="4">IFERROR((F29-E29)*10000,"")</f>
        <v/>
      </c>
      <c r="L29" s="33" t="str">
        <f>IFERROR((F29-#REF!)*10000,"")</f>
        <v/>
      </c>
      <c r="M29" s="191"/>
    </row>
    <row r="30" spans="1:15" s="194" customFormat="1" ht="19.5" customHeight="1">
      <c r="A30" s="191"/>
      <c r="B30" s="210"/>
      <c r="C30" s="202"/>
      <c r="D30" s="202"/>
      <c r="E30" s="202"/>
      <c r="F30" s="202"/>
      <c r="G30" s="202"/>
      <c r="H30" s="202"/>
      <c r="I30" s="202"/>
      <c r="J30" s="204"/>
      <c r="K30" s="33"/>
      <c r="L30" s="33"/>
      <c r="M30" s="191"/>
    </row>
    <row r="31" spans="1:15" s="190" customFormat="1" ht="81" customHeight="1">
      <c r="A31" s="186"/>
      <c r="B31" s="304" t="s">
        <v>240</v>
      </c>
      <c r="C31" s="304"/>
      <c r="D31" s="304"/>
      <c r="E31" s="304"/>
      <c r="F31" s="304"/>
      <c r="G31" s="304"/>
      <c r="H31" s="304"/>
      <c r="I31" s="304"/>
      <c r="J31" s="304"/>
      <c r="K31" s="304"/>
      <c r="L31" s="304"/>
      <c r="M31" s="186"/>
    </row>
    <row r="32" spans="1:15" s="194" customFormat="1" ht="58.5" customHeight="1">
      <c r="A32" s="191"/>
      <c r="B32" s="304"/>
      <c r="C32" s="304"/>
      <c r="D32" s="304"/>
      <c r="E32" s="304"/>
      <c r="F32" s="304"/>
      <c r="G32" s="304"/>
      <c r="H32" s="304"/>
      <c r="I32" s="304"/>
      <c r="J32" s="304"/>
      <c r="K32" s="304"/>
      <c r="L32" s="304"/>
      <c r="M32" s="191"/>
    </row>
    <row r="33" spans="1:13" s="190" customFormat="1" ht="19.5" customHeight="1">
      <c r="A33" s="186"/>
      <c r="B33" s="187"/>
      <c r="C33" s="188"/>
      <c r="D33" s="188"/>
      <c r="E33" s="188"/>
      <c r="F33" s="188"/>
      <c r="G33" s="188"/>
      <c r="H33" s="188"/>
      <c r="I33" s="188"/>
      <c r="J33" s="208"/>
      <c r="K33" s="38"/>
      <c r="L33" s="38"/>
      <c r="M33" s="186"/>
    </row>
    <row r="34" spans="1:13" s="194" customFormat="1" ht="19.5" customHeight="1">
      <c r="A34" s="191"/>
      <c r="B34" s="210"/>
      <c r="C34" s="202"/>
      <c r="D34" s="202"/>
      <c r="E34" s="202"/>
      <c r="F34" s="202"/>
      <c r="G34" s="202"/>
      <c r="H34" s="202"/>
      <c r="I34" s="202"/>
      <c r="J34" s="204"/>
      <c r="K34" s="33"/>
      <c r="L34" s="33"/>
      <c r="M34" s="191"/>
    </row>
    <row r="35" spans="1:13" s="194" customFormat="1" ht="19.5" customHeight="1">
      <c r="A35" s="218"/>
      <c r="B35" s="210"/>
      <c r="C35" s="202"/>
      <c r="D35" s="202"/>
      <c r="E35" s="202"/>
      <c r="F35" s="202"/>
      <c r="G35" s="202"/>
      <c r="H35" s="202"/>
      <c r="I35" s="202"/>
      <c r="J35" s="204"/>
      <c r="K35" s="33"/>
      <c r="L35" s="33"/>
      <c r="M35" s="191"/>
    </row>
    <row r="36" spans="1:13" s="190" customFormat="1" ht="18" customHeight="1">
      <c r="A36" s="219"/>
      <c r="B36" s="187"/>
      <c r="C36" s="188"/>
      <c r="D36" s="188"/>
      <c r="E36" s="188"/>
      <c r="F36" s="188"/>
      <c r="G36" s="188"/>
      <c r="H36" s="188"/>
      <c r="I36" s="188"/>
      <c r="J36" s="208"/>
      <c r="K36" s="38"/>
      <c r="L36" s="38"/>
      <c r="M36" s="186"/>
    </row>
    <row r="37" spans="1:13" s="190" customFormat="1" ht="18" customHeight="1">
      <c r="A37" s="219"/>
      <c r="B37" s="187"/>
      <c r="C37" s="188"/>
      <c r="D37" s="188"/>
      <c r="E37" s="188"/>
      <c r="F37" s="188"/>
      <c r="G37" s="188"/>
      <c r="H37" s="188"/>
      <c r="I37" s="188"/>
      <c r="J37" s="208"/>
      <c r="K37" s="38"/>
      <c r="L37" s="38"/>
      <c r="M37" s="186"/>
    </row>
    <row r="38" spans="1:13" ht="19.5" customHeight="1">
      <c r="A38" s="220"/>
      <c r="B38" s="221"/>
      <c r="C38" s="222"/>
      <c r="D38" s="222"/>
      <c r="E38" s="222"/>
      <c r="F38" s="222"/>
      <c r="G38" s="222"/>
      <c r="H38" s="222"/>
      <c r="I38" s="222"/>
      <c r="J38" s="223"/>
      <c r="K38" s="224"/>
      <c r="L38" s="225"/>
      <c r="M38" s="182"/>
    </row>
    <row r="39" spans="1:13" ht="19.5" customHeight="1">
      <c r="A39" s="226"/>
      <c r="B39" s="187"/>
      <c r="C39" s="48"/>
      <c r="D39" s="48"/>
      <c r="E39" s="48"/>
      <c r="F39" s="48"/>
      <c r="G39" s="48"/>
      <c r="H39" s="48"/>
      <c r="I39" s="48"/>
      <c r="J39" s="223"/>
      <c r="K39" s="224"/>
      <c r="L39" s="49"/>
      <c r="M39" s="182"/>
    </row>
    <row r="40" spans="1:13" ht="19.5" customHeight="1">
      <c r="A40" s="226"/>
      <c r="B40" s="187"/>
      <c r="C40" s="50"/>
      <c r="D40" s="50"/>
      <c r="E40" s="50"/>
      <c r="F40" s="50"/>
      <c r="G40" s="50"/>
      <c r="H40" s="50"/>
      <c r="I40" s="50"/>
      <c r="J40" s="223"/>
      <c r="K40" s="224"/>
      <c r="L40" s="49"/>
      <c r="M40" s="182"/>
    </row>
    <row r="41" spans="1:13" ht="19.5" customHeight="1">
      <c r="A41" s="226"/>
      <c r="B41" s="187"/>
      <c r="C41" s="48"/>
      <c r="D41" s="48"/>
      <c r="E41" s="48"/>
      <c r="F41" s="48"/>
      <c r="G41" s="48"/>
      <c r="H41" s="48"/>
      <c r="I41" s="48"/>
      <c r="J41" s="223"/>
      <c r="K41" s="224"/>
      <c r="L41" s="49"/>
      <c r="M41" s="182"/>
    </row>
    <row r="42" spans="1:13" ht="19.5" customHeight="1">
      <c r="A42" s="220"/>
      <c r="B42" s="227"/>
      <c r="C42" s="52"/>
      <c r="D42" s="52"/>
      <c r="E42" s="52"/>
      <c r="F42" s="52"/>
      <c r="G42" s="52"/>
      <c r="H42" s="52"/>
      <c r="I42" s="52"/>
      <c r="J42" s="182"/>
      <c r="K42" s="182"/>
      <c r="L42" s="228"/>
      <c r="M42" s="182"/>
    </row>
    <row r="43" spans="1:13" ht="19.5" customHeight="1">
      <c r="A43" s="229"/>
      <c r="B43" s="187"/>
      <c r="C43" s="188"/>
      <c r="D43" s="188"/>
      <c r="E43" s="188"/>
      <c r="F43" s="188"/>
      <c r="G43" s="188"/>
      <c r="H43" s="188"/>
      <c r="I43" s="188"/>
      <c r="J43" s="182"/>
      <c r="K43" s="182"/>
      <c r="L43" s="38"/>
      <c r="M43" s="182"/>
    </row>
    <row r="44" spans="1:13" ht="19.5" customHeight="1">
      <c r="A44" s="229"/>
      <c r="B44" s="230"/>
      <c r="C44" s="188"/>
      <c r="D44" s="188"/>
      <c r="E44" s="188"/>
      <c r="F44" s="188"/>
      <c r="G44" s="188"/>
      <c r="H44" s="188"/>
      <c r="I44" s="188"/>
      <c r="J44" s="182"/>
      <c r="K44" s="182"/>
      <c r="L44" s="38"/>
      <c r="M44" s="182"/>
    </row>
    <row r="45" spans="1:13" ht="19.5" customHeight="1">
      <c r="A45" s="226"/>
      <c r="B45" s="187"/>
      <c r="C45" s="188"/>
      <c r="D45" s="188"/>
      <c r="E45" s="188"/>
      <c r="F45" s="188"/>
      <c r="G45" s="188"/>
      <c r="H45" s="188"/>
      <c r="I45" s="188"/>
      <c r="J45" s="182"/>
      <c r="K45" s="182"/>
      <c r="L45" s="38"/>
      <c r="M45" s="182"/>
    </row>
    <row r="46" spans="1:13" ht="19.5" customHeight="1">
      <c r="A46" s="220"/>
      <c r="B46" s="227"/>
      <c r="C46" s="231"/>
      <c r="D46" s="231"/>
      <c r="E46" s="231"/>
      <c r="F46" s="231"/>
      <c r="G46" s="231"/>
      <c r="H46" s="231"/>
      <c r="I46" s="231"/>
      <c r="J46" s="182"/>
      <c r="K46" s="182"/>
      <c r="L46" s="232"/>
      <c r="M46" s="182"/>
    </row>
    <row r="47" spans="1:13">
      <c r="A47" s="182"/>
      <c r="B47" s="233"/>
      <c r="C47" s="182"/>
      <c r="D47" s="182"/>
      <c r="E47" s="182"/>
      <c r="F47" s="182"/>
      <c r="G47" s="182"/>
      <c r="H47" s="182"/>
      <c r="I47" s="182"/>
      <c r="J47" s="182"/>
      <c r="K47" s="182"/>
      <c r="L47" s="182"/>
      <c r="M47" s="182"/>
    </row>
    <row r="48" spans="1:13">
      <c r="A48" s="182"/>
      <c r="B48" s="234"/>
      <c r="C48" s="182"/>
      <c r="D48" s="182"/>
      <c r="E48" s="182"/>
      <c r="F48" s="182"/>
      <c r="G48" s="182"/>
      <c r="H48" s="182"/>
      <c r="I48" s="182"/>
      <c r="J48" s="182"/>
      <c r="K48" s="182"/>
      <c r="L48" s="182"/>
      <c r="M48" s="182"/>
    </row>
    <row r="49" spans="1:13">
      <c r="A49" s="182"/>
      <c r="B49" s="234"/>
      <c r="C49" s="182"/>
      <c r="D49" s="182"/>
      <c r="E49" s="182"/>
      <c r="F49" s="182"/>
      <c r="G49" s="182"/>
      <c r="H49" s="182"/>
      <c r="I49" s="182"/>
      <c r="J49" s="182"/>
      <c r="K49" s="182"/>
      <c r="L49" s="182"/>
      <c r="M49" s="182"/>
    </row>
    <row r="50" spans="1:13">
      <c r="A50" s="182"/>
      <c r="B50" s="234"/>
      <c r="C50" s="182"/>
      <c r="D50" s="182"/>
      <c r="E50" s="182"/>
      <c r="F50" s="182"/>
      <c r="G50" s="182"/>
      <c r="H50" s="182"/>
      <c r="I50" s="182"/>
      <c r="J50" s="182"/>
      <c r="K50" s="182"/>
      <c r="L50" s="182"/>
      <c r="M50" s="182"/>
    </row>
    <row r="51" spans="1:13" ht="14.25" customHeight="1">
      <c r="A51" s="182"/>
      <c r="B51" s="182"/>
      <c r="C51" s="182"/>
      <c r="D51" s="182"/>
      <c r="E51" s="182"/>
      <c r="F51" s="182"/>
      <c r="G51" s="182"/>
      <c r="H51" s="182"/>
      <c r="I51" s="182"/>
      <c r="J51" s="182"/>
      <c r="K51" s="182"/>
      <c r="L51" s="182"/>
      <c r="M51" s="182"/>
    </row>
    <row r="52" spans="1:13">
      <c r="A52" s="182"/>
      <c r="B52" s="182"/>
      <c r="C52" s="182"/>
      <c r="D52" s="182"/>
      <c r="E52" s="182"/>
      <c r="F52" s="182"/>
      <c r="G52" s="182"/>
      <c r="H52" s="182"/>
      <c r="I52" s="182"/>
      <c r="J52" s="182"/>
      <c r="K52" s="182"/>
      <c r="L52" s="182"/>
      <c r="M52" s="182"/>
    </row>
    <row r="53" spans="1:13">
      <c r="A53" s="182"/>
      <c r="B53" s="235"/>
      <c r="C53" s="182"/>
      <c r="D53" s="182"/>
      <c r="E53" s="182"/>
      <c r="F53" s="182"/>
      <c r="G53" s="182"/>
      <c r="H53" s="182"/>
      <c r="I53" s="182"/>
      <c r="J53" s="182"/>
      <c r="K53" s="182"/>
      <c r="L53" s="182"/>
      <c r="M53" s="182"/>
    </row>
    <row r="54" spans="1:13">
      <c r="A54" s="182"/>
      <c r="B54" s="182"/>
      <c r="C54" s="182"/>
      <c r="D54" s="182"/>
      <c r="E54" s="182"/>
      <c r="F54" s="182"/>
      <c r="G54" s="182"/>
      <c r="H54" s="182"/>
      <c r="I54" s="182"/>
      <c r="J54" s="182"/>
      <c r="K54" s="182"/>
      <c r="L54" s="182"/>
      <c r="M54" s="182"/>
    </row>
  </sheetData>
  <mergeCells count="5">
    <mergeCell ref="A2:L2"/>
    <mergeCell ref="C5:G5"/>
    <mergeCell ref="K7:L7"/>
    <mergeCell ref="K22:L22"/>
    <mergeCell ref="B31:L32"/>
  </mergeCells>
  <printOptions horizontalCentered="1" verticalCentered="1"/>
  <pageMargins left="0.15748031496062992" right="0.15748031496062992" top="0.15748031496062992" bottom="0.16" header="3.937007874015748E-2" footer="0.15748031496062992"/>
  <pageSetup paperSize="9" scale="81" orientation="landscape" r:id="rId1"/>
  <headerFooter alignWithMargins="0"/>
  <ignoredErrors>
    <ignoredError sqref="C8:H8 C23:H23 B1"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59</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85"/>
      <c r="M7" s="27"/>
      <c r="N7" s="29"/>
    </row>
    <row r="8" spans="1:14" s="16" customFormat="1" ht="19.5" customHeight="1">
      <c r="A8" s="9"/>
      <c r="B8" s="31" t="s">
        <v>69</v>
      </c>
      <c r="C8" s="101">
        <v>2567.7510000000002</v>
      </c>
      <c r="D8" s="102">
        <v>2580.8919999999998</v>
      </c>
      <c r="E8" s="63">
        <f t="shared" ref="E8:E22" si="0">IF(ISERROR(C8/D8-1)=TRUE,"n.m.",IF(OR(C8/D8-1&gt;150%=TRUE,C8/D8-1&lt;-100%=TRUE)=TRUE,"n.m.",C8/D8-1))</f>
        <v>-5.0916504836311383E-3</v>
      </c>
      <c r="F8" s="102">
        <v>1280.605</v>
      </c>
      <c r="G8" s="102">
        <v>1300.287</v>
      </c>
      <c r="H8" s="102">
        <v>1266.8969999999999</v>
      </c>
      <c r="I8" s="102">
        <v>1287.037</v>
      </c>
      <c r="J8" s="102">
        <v>1284.625</v>
      </c>
      <c r="K8" s="159">
        <v>1283.126</v>
      </c>
      <c r="L8" s="286"/>
      <c r="M8" s="102"/>
      <c r="N8" s="34"/>
    </row>
    <row r="9" spans="1:14" s="16" customFormat="1" ht="19.5" customHeight="1">
      <c r="A9" s="9"/>
      <c r="B9" s="31" t="s">
        <v>70</v>
      </c>
      <c r="C9" s="101">
        <v>0</v>
      </c>
      <c r="D9" s="102">
        <v>0</v>
      </c>
      <c r="E9" s="63" t="str">
        <f t="shared" si="0"/>
        <v>n.m.</v>
      </c>
      <c r="F9" s="102">
        <v>0</v>
      </c>
      <c r="G9" s="102">
        <v>0</v>
      </c>
      <c r="H9" s="102">
        <v>0</v>
      </c>
      <c r="I9" s="102">
        <v>0</v>
      </c>
      <c r="J9" s="102">
        <v>0</v>
      </c>
      <c r="K9" s="159">
        <v>0</v>
      </c>
      <c r="L9" s="286"/>
      <c r="M9" s="102"/>
      <c r="N9" s="34"/>
    </row>
    <row r="10" spans="1:14" s="16" customFormat="1" ht="19.5" customHeight="1">
      <c r="A10" s="9"/>
      <c r="B10" s="31" t="s">
        <v>71</v>
      </c>
      <c r="C10" s="101">
        <v>1859.5619999999999</v>
      </c>
      <c r="D10" s="102">
        <v>1735.9459999999999</v>
      </c>
      <c r="E10" s="63">
        <f t="shared" si="0"/>
        <v>7.1209588316687222E-2</v>
      </c>
      <c r="F10" s="102">
        <v>857.327</v>
      </c>
      <c r="G10" s="102">
        <v>878.61900000000003</v>
      </c>
      <c r="H10" s="102">
        <v>782.57100000000003</v>
      </c>
      <c r="I10" s="102">
        <v>785.54</v>
      </c>
      <c r="J10" s="102">
        <v>927.56700000000001</v>
      </c>
      <c r="K10" s="159">
        <v>931.995</v>
      </c>
      <c r="L10" s="286"/>
      <c r="M10" s="102"/>
      <c r="N10" s="34"/>
    </row>
    <row r="11" spans="1:14" s="16" customFormat="1" ht="19.5" customHeight="1">
      <c r="A11" s="9"/>
      <c r="B11" s="31" t="s">
        <v>72</v>
      </c>
      <c r="C11" s="101">
        <v>29.69</v>
      </c>
      <c r="D11" s="102">
        <v>-9.7710000000000008</v>
      </c>
      <c r="E11" s="63" t="str">
        <f t="shared" si="0"/>
        <v>n.m.</v>
      </c>
      <c r="F11" s="102">
        <v>-2.3359999999999999</v>
      </c>
      <c r="G11" s="102">
        <v>-7.4349999999999996</v>
      </c>
      <c r="H11" s="102">
        <v>1.851</v>
      </c>
      <c r="I11" s="102">
        <v>3.4630000000000001</v>
      </c>
      <c r="J11" s="102">
        <v>4.7889999999999997</v>
      </c>
      <c r="K11" s="159">
        <v>24.901</v>
      </c>
      <c r="L11" s="286"/>
      <c r="M11" s="102"/>
      <c r="N11" s="34"/>
    </row>
    <row r="12" spans="1:14" s="16" customFormat="1" ht="19.5" customHeight="1">
      <c r="A12" s="9"/>
      <c r="B12" s="31" t="s">
        <v>73</v>
      </c>
      <c r="C12" s="101">
        <v>-26.648</v>
      </c>
      <c r="D12" s="102">
        <v>-6.3010000000000002</v>
      </c>
      <c r="E12" s="63" t="str">
        <f t="shared" si="0"/>
        <v>n.m.</v>
      </c>
      <c r="F12" s="102">
        <v>-1.49</v>
      </c>
      <c r="G12" s="102">
        <v>-4.8109999999999999</v>
      </c>
      <c r="H12" s="102">
        <v>-2.1760000000000002</v>
      </c>
      <c r="I12" s="102">
        <v>-11.587</v>
      </c>
      <c r="J12" s="102">
        <v>-12.967000000000001</v>
      </c>
      <c r="K12" s="159">
        <v>-13.680999999999999</v>
      </c>
      <c r="L12" s="286"/>
      <c r="M12" s="102"/>
      <c r="N12" s="34"/>
    </row>
    <row r="13" spans="1:14" s="39" customFormat="1" ht="19.5" customHeight="1">
      <c r="A13" s="35"/>
      <c r="B13" s="36" t="s">
        <v>74</v>
      </c>
      <c r="C13" s="103">
        <v>4430.3549999999996</v>
      </c>
      <c r="D13" s="57">
        <v>4300.7659999999996</v>
      </c>
      <c r="E13" s="89">
        <f t="shared" si="0"/>
        <v>3.0131609113353219E-2</v>
      </c>
      <c r="F13" s="57">
        <v>2134.1060000000002</v>
      </c>
      <c r="G13" s="57">
        <v>2166.66</v>
      </c>
      <c r="H13" s="57">
        <v>2049.143</v>
      </c>
      <c r="I13" s="57">
        <v>2064.453</v>
      </c>
      <c r="J13" s="57">
        <v>2204.0140000000001</v>
      </c>
      <c r="K13" s="160">
        <v>2226.3409999999999</v>
      </c>
      <c r="L13" s="287"/>
      <c r="M13" s="57"/>
      <c r="N13" s="15"/>
    </row>
    <row r="14" spans="1:14" s="16" customFormat="1" ht="19.5" customHeight="1">
      <c r="A14" s="9"/>
      <c r="B14" s="31" t="s">
        <v>75</v>
      </c>
      <c r="C14" s="101">
        <v>-1375.0429999999999</v>
      </c>
      <c r="D14" s="102">
        <v>-1332.991</v>
      </c>
      <c r="E14" s="63">
        <f t="shared" si="0"/>
        <v>3.1547099717852412E-2</v>
      </c>
      <c r="F14" s="102">
        <v>-687.73099999999999</v>
      </c>
      <c r="G14" s="102">
        <v>-645.26</v>
      </c>
      <c r="H14" s="102">
        <v>-635.52</v>
      </c>
      <c r="I14" s="102">
        <v>-690.61800000000005</v>
      </c>
      <c r="J14" s="102">
        <v>-684.779</v>
      </c>
      <c r="K14" s="159">
        <v>-690.26400000000001</v>
      </c>
      <c r="L14" s="286"/>
      <c r="M14" s="102"/>
      <c r="N14" s="34"/>
    </row>
    <row r="15" spans="1:14" s="16" customFormat="1" ht="19.5" customHeight="1">
      <c r="A15" s="9"/>
      <c r="B15" s="31" t="s">
        <v>76</v>
      </c>
      <c r="C15" s="101">
        <v>-944.09699999999998</v>
      </c>
      <c r="D15" s="102">
        <v>-925.32100000000003</v>
      </c>
      <c r="E15" s="63">
        <f t="shared" si="0"/>
        <v>2.0291336736116383E-2</v>
      </c>
      <c r="F15" s="102">
        <v>-465.10599999999999</v>
      </c>
      <c r="G15" s="102">
        <v>-460.21500000000003</v>
      </c>
      <c r="H15" s="102">
        <v>-451.41500000000002</v>
      </c>
      <c r="I15" s="102">
        <v>-452.05200000000002</v>
      </c>
      <c r="J15" s="102">
        <v>-474.12200000000001</v>
      </c>
      <c r="K15" s="159">
        <v>-469.97500000000002</v>
      </c>
      <c r="L15" s="286"/>
      <c r="M15" s="102"/>
      <c r="N15" s="34"/>
    </row>
    <row r="16" spans="1:14" s="16" customFormat="1" ht="19.5" customHeight="1">
      <c r="A16" s="9"/>
      <c r="B16" s="31" t="s">
        <v>77</v>
      </c>
      <c r="C16" s="101">
        <v>229.02799999999999</v>
      </c>
      <c r="D16" s="102">
        <v>234.92400000000001</v>
      </c>
      <c r="E16" s="63">
        <f t="shared" si="0"/>
        <v>-2.5097478333418577E-2</v>
      </c>
      <c r="F16" s="102">
        <v>115.65600000000001</v>
      </c>
      <c r="G16" s="102">
        <v>119.268</v>
      </c>
      <c r="H16" s="102">
        <v>115.078</v>
      </c>
      <c r="I16" s="102">
        <v>107.46899999999999</v>
      </c>
      <c r="J16" s="102">
        <v>116.65300000000001</v>
      </c>
      <c r="K16" s="159">
        <v>112.375</v>
      </c>
      <c r="L16" s="286"/>
      <c r="M16" s="102"/>
      <c r="N16" s="34"/>
    </row>
    <row r="17" spans="1:14" s="16" customFormat="1" ht="19.5" customHeight="1">
      <c r="A17" s="9"/>
      <c r="B17" s="31" t="s">
        <v>78</v>
      </c>
      <c r="C17" s="101">
        <v>-29.917000000000002</v>
      </c>
      <c r="D17" s="102">
        <v>-35.982999999999997</v>
      </c>
      <c r="E17" s="63">
        <f t="shared" si="0"/>
        <v>-0.16857960703665609</v>
      </c>
      <c r="F17" s="102">
        <v>-16.064</v>
      </c>
      <c r="G17" s="102">
        <v>-19.919</v>
      </c>
      <c r="H17" s="102">
        <v>-17.181000000000001</v>
      </c>
      <c r="I17" s="102">
        <v>-17.876000000000001</v>
      </c>
      <c r="J17" s="102">
        <v>-14.819000000000001</v>
      </c>
      <c r="K17" s="159">
        <v>-15.098000000000001</v>
      </c>
      <c r="L17" s="286"/>
      <c r="M17" s="102"/>
      <c r="N17" s="34"/>
    </row>
    <row r="18" spans="1:14" s="39" customFormat="1" ht="19.5" customHeight="1">
      <c r="A18" s="35"/>
      <c r="B18" s="40" t="s">
        <v>79</v>
      </c>
      <c r="C18" s="103">
        <v>-2120.029</v>
      </c>
      <c r="D18" s="57">
        <v>-2059.3710000000001</v>
      </c>
      <c r="E18" s="89">
        <f t="shared" si="0"/>
        <v>2.9454624737359048E-2</v>
      </c>
      <c r="F18" s="57">
        <v>-1053.2449999999999</v>
      </c>
      <c r="G18" s="57">
        <v>-1006.126</v>
      </c>
      <c r="H18" s="57">
        <v>-989.03800000000001</v>
      </c>
      <c r="I18" s="57">
        <v>-1053.077</v>
      </c>
      <c r="J18" s="57">
        <v>-1057.067</v>
      </c>
      <c r="K18" s="160">
        <v>-1062.962</v>
      </c>
      <c r="L18" s="287"/>
      <c r="M18" s="57"/>
      <c r="N18" s="15"/>
    </row>
    <row r="19" spans="1:14" s="39" customFormat="1" ht="19.5" customHeight="1">
      <c r="A19" s="35"/>
      <c r="B19" s="40" t="s">
        <v>80</v>
      </c>
      <c r="C19" s="103">
        <v>2310.326</v>
      </c>
      <c r="D19" s="57">
        <v>2241.395</v>
      </c>
      <c r="E19" s="89">
        <f t="shared" si="0"/>
        <v>3.0753615493922304E-2</v>
      </c>
      <c r="F19" s="57">
        <v>1080.8610000000001</v>
      </c>
      <c r="G19" s="57">
        <v>1160.5340000000001</v>
      </c>
      <c r="H19" s="57">
        <v>1060.105</v>
      </c>
      <c r="I19" s="57">
        <v>1011.376</v>
      </c>
      <c r="J19" s="57">
        <v>1146.9469999999999</v>
      </c>
      <c r="K19" s="160">
        <v>1163.3789999999999</v>
      </c>
      <c r="L19" s="287"/>
      <c r="M19" s="57"/>
      <c r="N19" s="15"/>
    </row>
    <row r="20" spans="1:14" s="16" customFormat="1" ht="19.5" customHeight="1">
      <c r="A20" s="9"/>
      <c r="B20" s="41" t="s">
        <v>81</v>
      </c>
      <c r="C20" s="101">
        <v>-539.89099999999996</v>
      </c>
      <c r="D20" s="102">
        <v>-574.00800000000004</v>
      </c>
      <c r="E20" s="63">
        <f t="shared" si="0"/>
        <v>-5.9436453847333315E-2</v>
      </c>
      <c r="F20" s="102">
        <v>-279.67200000000003</v>
      </c>
      <c r="G20" s="102">
        <v>-294.33600000000001</v>
      </c>
      <c r="H20" s="102">
        <v>-131.51599999999999</v>
      </c>
      <c r="I20" s="102">
        <v>-328.61500000000001</v>
      </c>
      <c r="J20" s="102">
        <v>-279.56400000000002</v>
      </c>
      <c r="K20" s="159">
        <v>-260.327</v>
      </c>
      <c r="L20" s="286"/>
      <c r="M20" s="102"/>
      <c r="N20" s="34"/>
    </row>
    <row r="21" spans="1:14" s="39" customFormat="1" ht="19.5" customHeight="1">
      <c r="A21" s="35"/>
      <c r="B21" s="40" t="s">
        <v>82</v>
      </c>
      <c r="C21" s="103">
        <v>1770.4349999999999</v>
      </c>
      <c r="D21" s="57">
        <v>1667.3869999999999</v>
      </c>
      <c r="E21" s="89">
        <f t="shared" si="0"/>
        <v>6.1802089137074967E-2</v>
      </c>
      <c r="F21" s="57">
        <v>801.18899999999996</v>
      </c>
      <c r="G21" s="57">
        <v>866.19799999999998</v>
      </c>
      <c r="H21" s="57">
        <v>928.58900000000006</v>
      </c>
      <c r="I21" s="57">
        <v>682.76099999999997</v>
      </c>
      <c r="J21" s="57">
        <v>867.38300000000004</v>
      </c>
      <c r="K21" s="160">
        <v>903.05200000000002</v>
      </c>
      <c r="L21" s="287"/>
      <c r="M21" s="57"/>
      <c r="N21" s="15"/>
    </row>
    <row r="22" spans="1:14" s="16" customFormat="1" ht="19.5" customHeight="1">
      <c r="A22" s="9"/>
      <c r="B22" s="31" t="s">
        <v>195</v>
      </c>
      <c r="C22" s="101">
        <v>-70.995000000000005</v>
      </c>
      <c r="D22" s="102">
        <v>-43.706000000000003</v>
      </c>
      <c r="E22" s="63">
        <f t="shared" si="0"/>
        <v>0.62437651581018616</v>
      </c>
      <c r="F22" s="102">
        <v>-12.114000000000001</v>
      </c>
      <c r="G22" s="102">
        <v>-31.591999999999999</v>
      </c>
      <c r="H22" s="102">
        <v>-33.613</v>
      </c>
      <c r="I22" s="102">
        <v>-34.981000000000002</v>
      </c>
      <c r="J22" s="102">
        <v>-17.033999999999999</v>
      </c>
      <c r="K22" s="159">
        <v>-53.960999999999999</v>
      </c>
      <c r="L22" s="286"/>
      <c r="M22" s="102"/>
      <c r="N22" s="34"/>
    </row>
    <row r="23" spans="1:14" s="16" customFormat="1" ht="19.5" customHeight="1">
      <c r="A23" s="9"/>
      <c r="B23" s="246" t="s">
        <v>196</v>
      </c>
      <c r="C23" s="101">
        <v>-29.375</v>
      </c>
      <c r="D23" s="102">
        <v>0</v>
      </c>
      <c r="E23" s="63" t="str">
        <f>IF(ISERROR(C23/D23-1)=TRUE,"n.m.",IF(OR(C23/D23-1&gt;150%=TRUE,C23/D23-1&lt;-100%=TRUE)=TRUE,"n.m.",C23/D23-1))</f>
        <v>n.m.</v>
      </c>
      <c r="F23" s="102">
        <v>0</v>
      </c>
      <c r="G23" s="102">
        <v>0</v>
      </c>
      <c r="H23" s="102">
        <v>-8.782</v>
      </c>
      <c r="I23" s="102">
        <v>0</v>
      </c>
      <c r="J23" s="102">
        <v>5.8000000000000003E-2</v>
      </c>
      <c r="K23" s="159">
        <v>-29.433</v>
      </c>
      <c r="L23" s="286"/>
      <c r="M23" s="102"/>
      <c r="N23" s="34"/>
    </row>
    <row r="24" spans="1:14" s="16" customFormat="1" ht="19.5" customHeight="1">
      <c r="A24" s="9"/>
      <c r="B24" s="31" t="s">
        <v>84</v>
      </c>
      <c r="C24" s="101">
        <v>-0.28999999999999998</v>
      </c>
      <c r="D24" s="102">
        <v>-18.757999999999999</v>
      </c>
      <c r="E24" s="63">
        <f>IF(ISERROR(C24/D24-1)=TRUE,"n.m.",IF(OR(C24/D24-1&gt;150%=TRUE,C24/D24-1&lt;-100%=TRUE)=TRUE,"n.m.",C24/D24-1))</f>
        <v>-0.98453992963002457</v>
      </c>
      <c r="F24" s="102">
        <v>-0.33500000000000002</v>
      </c>
      <c r="G24" s="102">
        <v>-18.422999999999998</v>
      </c>
      <c r="H24" s="102">
        <v>-2.2599999999999998</v>
      </c>
      <c r="I24" s="102">
        <v>17.454999999999998</v>
      </c>
      <c r="J24" s="102">
        <v>-0.14399999999999999</v>
      </c>
      <c r="K24" s="159">
        <v>-0.14599999999999999</v>
      </c>
      <c r="L24" s="286"/>
      <c r="M24" s="102"/>
      <c r="N24" s="34"/>
    </row>
    <row r="25" spans="1:14" s="39" customFormat="1" ht="19.5" customHeight="1">
      <c r="A25" s="9"/>
      <c r="B25" s="31" t="s">
        <v>85</v>
      </c>
      <c r="C25" s="101">
        <v>-2.746</v>
      </c>
      <c r="D25" s="102">
        <v>-4.7220000000000004</v>
      </c>
      <c r="E25" s="63">
        <f>IF(ISERROR(C25/D25-1)=TRUE,"n.m.",IF(OR(C25/D25-1&gt;150%=TRUE,C25/D25-1&lt;-100%=TRUE)=TRUE,"n.m.",C25/D25-1))</f>
        <v>-0.41846675137653544</v>
      </c>
      <c r="F25" s="102">
        <v>-4.0789999999999997</v>
      </c>
      <c r="G25" s="102">
        <v>-0.64300000000000002</v>
      </c>
      <c r="H25" s="102">
        <v>-1.1990000000000001</v>
      </c>
      <c r="I25" s="102">
        <v>-1.5780000000000001</v>
      </c>
      <c r="J25" s="102">
        <v>-4.2000000000000003E-2</v>
      </c>
      <c r="K25" s="159">
        <v>-2.7040000000000002</v>
      </c>
      <c r="L25" s="286"/>
      <c r="M25" s="102"/>
      <c r="N25" s="15"/>
    </row>
    <row r="26" spans="1:14" s="39" customFormat="1" ht="19.5" customHeight="1">
      <c r="A26" s="176"/>
      <c r="B26" s="40" t="s">
        <v>86</v>
      </c>
      <c r="C26" s="103">
        <v>1696.404</v>
      </c>
      <c r="D26" s="57">
        <v>1600.201</v>
      </c>
      <c r="E26" s="89">
        <f>IF(ISERROR(C26/D26-1)=TRUE,"n.m.",IF(OR(C26/D26-1&gt;150%=TRUE,C26/D26-1&lt;-100%=TRUE)=TRUE,"n.m.",C26/D26-1))</f>
        <v>6.0119322510109541E-2</v>
      </c>
      <c r="F26" s="57">
        <v>784.66099999999994</v>
      </c>
      <c r="G26" s="57">
        <v>815.54</v>
      </c>
      <c r="H26" s="57">
        <v>891.51700000000005</v>
      </c>
      <c r="I26" s="57">
        <v>663.65700000000004</v>
      </c>
      <c r="J26" s="57">
        <v>850.16300000000001</v>
      </c>
      <c r="K26" s="160">
        <v>846.24099999999999</v>
      </c>
      <c r="L26" s="287"/>
      <c r="M26" s="57"/>
      <c r="N26" s="15"/>
    </row>
    <row r="27" spans="1:14" ht="19.5" customHeight="1" thickBot="1">
      <c r="A27" s="176"/>
      <c r="B27" s="40" t="s">
        <v>188</v>
      </c>
      <c r="C27" s="104">
        <v>1136.087</v>
      </c>
      <c r="D27" s="105">
        <v>1035.046</v>
      </c>
      <c r="E27" s="90">
        <f>IF(ISERROR(C27/D27-1)=TRUE,"n.m.",IF(OR(C27/D27-1&gt;150%=TRUE,C27/D27-1&lt;-100%=TRUE)=TRUE,"n.m.",C27/D27-1))</f>
        <v>9.7619815930886089E-2</v>
      </c>
      <c r="F27" s="57">
        <v>497.15</v>
      </c>
      <c r="G27" s="57">
        <v>537.89599999999996</v>
      </c>
      <c r="H27" s="57">
        <v>573.24599999999998</v>
      </c>
      <c r="I27" s="57">
        <v>419.94200000000001</v>
      </c>
      <c r="J27" s="284">
        <v>566.26300000000003</v>
      </c>
      <c r="K27" s="160">
        <v>569.82399999999996</v>
      </c>
      <c r="L27" s="287"/>
      <c r="M27" s="57"/>
      <c r="N27" s="44"/>
    </row>
    <row r="28" spans="1:14" ht="6.75" customHeight="1">
      <c r="A28" s="35"/>
      <c r="B28" s="40"/>
      <c r="C28" s="57"/>
      <c r="D28" s="57"/>
      <c r="E28" s="38"/>
      <c r="F28" s="57"/>
      <c r="G28" s="57"/>
      <c r="H28" s="57"/>
      <c r="I28" s="57"/>
      <c r="J28" s="102"/>
      <c r="K28" s="247"/>
      <c r="L28" s="57"/>
      <c r="M28" s="57"/>
      <c r="N28" s="44"/>
    </row>
    <row r="29" spans="1:14" ht="19.5" customHeight="1">
      <c r="A29" s="5"/>
      <c r="B29" s="4"/>
      <c r="C29" s="43"/>
      <c r="D29" s="43"/>
      <c r="E29" s="7"/>
      <c r="F29" s="43"/>
      <c r="G29" s="43"/>
      <c r="H29" s="43"/>
      <c r="I29" s="43"/>
      <c r="J29" s="57"/>
      <c r="K29" s="57"/>
      <c r="L29" s="43"/>
      <c r="M29" s="43"/>
      <c r="N29" s="44"/>
    </row>
    <row r="30" spans="1:14" ht="19.5" customHeight="1">
      <c r="A30" s="45" t="s">
        <v>100</v>
      </c>
      <c r="B30" s="46"/>
      <c r="C30" s="43"/>
      <c r="D30" s="43"/>
      <c r="E30" s="7"/>
      <c r="F30" s="43"/>
      <c r="G30" s="43"/>
      <c r="H30" s="43"/>
      <c r="I30" s="43"/>
      <c r="J30" s="102"/>
      <c r="K30" s="102"/>
      <c r="L30" s="43"/>
      <c r="M30" s="43"/>
      <c r="N30" s="44"/>
    </row>
    <row r="31" spans="1:14" ht="19.5" customHeight="1">
      <c r="A31" s="47"/>
      <c r="B31" s="40" t="s">
        <v>94</v>
      </c>
      <c r="C31" s="48">
        <f>-C18/C13</f>
        <v>0.47852350432414564</v>
      </c>
      <c r="D31" s="48">
        <f>-D18/D13</f>
        <v>0.47883818835993408</v>
      </c>
      <c r="E31" s="49">
        <f>(C31-D31)*10000</f>
        <v>-3.1468403578843729</v>
      </c>
      <c r="F31" s="48">
        <f t="shared" ref="F31:J31" si="1">-F18/F13</f>
        <v>0.49352984340983991</v>
      </c>
      <c r="G31" s="48">
        <f t="shared" si="1"/>
        <v>0.4643672749762307</v>
      </c>
      <c r="H31" s="48">
        <f t="shared" si="1"/>
        <v>0.48265933612246681</v>
      </c>
      <c r="I31" s="48">
        <f t="shared" si="1"/>
        <v>0.51009976976952254</v>
      </c>
      <c r="J31" s="48">
        <f t="shared" si="1"/>
        <v>0.47960992988247803</v>
      </c>
      <c r="K31" s="48">
        <f t="shared" ref="K31" si="2">-K18/K13</f>
        <v>0.47744797405249245</v>
      </c>
      <c r="L31" s="48"/>
      <c r="M31" s="48"/>
      <c r="N31" s="5"/>
    </row>
    <row r="32" spans="1:14" ht="19.5" customHeight="1">
      <c r="A32" s="47"/>
      <c r="B32" s="40" t="s">
        <v>95</v>
      </c>
      <c r="C32" s="50">
        <v>81.115712565129115</v>
      </c>
      <c r="D32" s="50">
        <v>87.134590428863902</v>
      </c>
      <c r="E32" s="283">
        <f>C32-D32</f>
        <v>-6.0188778637347866</v>
      </c>
      <c r="F32" s="50">
        <v>84.995604239582448</v>
      </c>
      <c r="G32" s="50">
        <v>89.269201560204763</v>
      </c>
      <c r="H32" s="50">
        <v>40.151160804195399</v>
      </c>
      <c r="I32" s="50">
        <v>100.81724199258178</v>
      </c>
      <c r="J32" s="50">
        <v>84.621417444384022</v>
      </c>
      <c r="K32" s="50">
        <v>77.660633284298925</v>
      </c>
      <c r="L32" s="57"/>
      <c r="M32" s="57"/>
      <c r="N32" s="5"/>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134062.535</v>
      </c>
      <c r="D34" s="57">
        <v>131470.71799999999</v>
      </c>
      <c r="E34" s="38">
        <f>IF(C34*D34&gt;0,C34/D34-1,"n.m.")</f>
        <v>1.9714024837074406E-2</v>
      </c>
      <c r="F34" s="57">
        <v>132303.12100000001</v>
      </c>
      <c r="G34" s="57">
        <v>131470.71799999999</v>
      </c>
      <c r="H34" s="57">
        <v>130571.02099999999</v>
      </c>
      <c r="I34" s="57">
        <v>130189.931</v>
      </c>
      <c r="J34" s="57">
        <v>134106.28</v>
      </c>
      <c r="K34" s="57">
        <v>134062.535</v>
      </c>
      <c r="L34" s="57"/>
      <c r="M34" s="57"/>
      <c r="N34" s="5"/>
    </row>
    <row r="35" spans="1:14" ht="19.5" customHeight="1">
      <c r="A35" s="54"/>
      <c r="B35" s="36" t="s">
        <v>102</v>
      </c>
      <c r="C35" s="57">
        <v>144221.74</v>
      </c>
      <c r="D35" s="57">
        <v>144131.65900000001</v>
      </c>
      <c r="E35" s="38">
        <f>IF(C35*D35&gt;0,C35/D35-1,"n.m.")</f>
        <v>6.2499107153124456E-4</v>
      </c>
      <c r="F35" s="57">
        <v>147921.421</v>
      </c>
      <c r="G35" s="57">
        <v>144131.65900000001</v>
      </c>
      <c r="H35" s="57">
        <v>142516.10800000001</v>
      </c>
      <c r="I35" s="57">
        <v>145346.826</v>
      </c>
      <c r="J35" s="57">
        <v>144209.495</v>
      </c>
      <c r="K35" s="57">
        <v>144221.74</v>
      </c>
      <c r="L35" s="57"/>
      <c r="M35" s="57"/>
      <c r="N35" s="5"/>
    </row>
    <row r="36" spans="1:14" ht="19.5" customHeight="1">
      <c r="A36" s="47"/>
      <c r="B36" s="40" t="s">
        <v>178</v>
      </c>
      <c r="C36" s="57">
        <v>80463.520000000004</v>
      </c>
      <c r="D36" s="57">
        <v>78327.428</v>
      </c>
      <c r="E36" s="38">
        <f>IF(C36*D36&gt;0,C36/D36-1,"n.m.")</f>
        <v>2.7271315483511138E-2</v>
      </c>
      <c r="F36" s="57">
        <v>79108.458499999993</v>
      </c>
      <c r="G36" s="57">
        <v>78327.428</v>
      </c>
      <c r="H36" s="57">
        <v>80113.547999999995</v>
      </c>
      <c r="I36" s="57">
        <v>80591.442500000005</v>
      </c>
      <c r="J36" s="57">
        <v>83199.794999999998</v>
      </c>
      <c r="K36" s="57">
        <v>80463.520000000004</v>
      </c>
      <c r="L36" s="57"/>
      <c r="M36" s="57"/>
      <c r="N36" s="5"/>
    </row>
    <row r="37" spans="1:14" s="60" customFormat="1" ht="19.5" customHeight="1">
      <c r="A37" s="45" t="s">
        <v>8</v>
      </c>
      <c r="B37" s="51"/>
      <c r="C37" s="57"/>
      <c r="D37" s="57"/>
      <c r="E37" s="56"/>
      <c r="F37" s="57"/>
      <c r="G37" s="57"/>
      <c r="H37" s="57"/>
      <c r="I37" s="57"/>
      <c r="J37" s="57"/>
      <c r="K37" s="57"/>
      <c r="L37" s="57"/>
      <c r="M37" s="57"/>
      <c r="N37" s="58"/>
    </row>
    <row r="38" spans="1:14" s="60" customFormat="1" ht="19.5" customHeight="1">
      <c r="A38" s="5"/>
      <c r="B38" s="36" t="s">
        <v>98</v>
      </c>
      <c r="C38" s="57">
        <v>37249.4</v>
      </c>
      <c r="D38" s="57">
        <v>37578.78</v>
      </c>
      <c r="E38" s="38">
        <f>IF(C38*D38&gt;0,C38/D38-1,"n.m.")</f>
        <v>-8.765053043233384E-3</v>
      </c>
      <c r="F38" s="57">
        <v>37536.31</v>
      </c>
      <c r="G38" s="57">
        <v>37578.78</v>
      </c>
      <c r="H38" s="57">
        <v>37260.86</v>
      </c>
      <c r="I38" s="57">
        <v>37264.410000000003</v>
      </c>
      <c r="J38" s="57">
        <v>37132.71</v>
      </c>
      <c r="K38" s="57">
        <v>37249.4</v>
      </c>
      <c r="L38" s="57"/>
      <c r="M38" s="57"/>
      <c r="N38" s="58"/>
    </row>
    <row r="39" spans="1:14" s="60" customFormat="1">
      <c r="A39" s="58"/>
      <c r="B39" s="58"/>
      <c r="C39" s="57"/>
      <c r="D39" s="57"/>
      <c r="E39" s="59"/>
      <c r="F39" s="58"/>
      <c r="G39" s="58"/>
      <c r="H39" s="58"/>
      <c r="I39" s="58"/>
      <c r="J39" s="58"/>
      <c r="K39" s="58"/>
      <c r="L39" s="58"/>
      <c r="M39" s="58"/>
      <c r="N39" s="58"/>
    </row>
    <row r="40" spans="1:14" s="60" customFormat="1">
      <c r="A40" s="58"/>
      <c r="B40" s="58"/>
      <c r="C40" s="57"/>
      <c r="D40" s="57"/>
      <c r="E40" s="57"/>
      <c r="F40" s="57"/>
      <c r="G40" s="57"/>
      <c r="H40" s="57"/>
      <c r="I40" s="57"/>
      <c r="J40" s="57"/>
      <c r="K40" s="57"/>
      <c r="L40" s="57"/>
      <c r="M40" s="57"/>
      <c r="N40" s="58"/>
    </row>
    <row r="41" spans="1:14" s="60" customFormat="1">
      <c r="A41" s="58"/>
      <c r="B41" s="58"/>
      <c r="C41" s="57"/>
      <c r="D41" s="57"/>
      <c r="E41" s="59"/>
      <c r="F41" s="58"/>
      <c r="G41" s="58"/>
      <c r="H41" s="58"/>
      <c r="I41" s="58"/>
      <c r="J41" s="58"/>
      <c r="K41" s="58"/>
      <c r="L41" s="58"/>
      <c r="M41" s="58"/>
      <c r="N41" s="58"/>
    </row>
    <row r="42" spans="1:14">
      <c r="C42" s="57"/>
      <c r="D42" s="57"/>
      <c r="G42" s="57"/>
      <c r="H42" s="57"/>
      <c r="I42" s="57"/>
      <c r="J42" s="57"/>
      <c r="K42" s="57"/>
      <c r="L42" s="57"/>
      <c r="M42" s="57"/>
    </row>
    <row r="43" spans="1:14">
      <c r="C43" s="57"/>
      <c r="D43" s="57"/>
      <c r="G43" s="57"/>
      <c r="H43" s="57"/>
      <c r="I43" s="57"/>
      <c r="J43" s="57"/>
      <c r="K43" s="57"/>
      <c r="L43" s="57"/>
      <c r="M43" s="57"/>
    </row>
    <row r="44" spans="1:14">
      <c r="C44" s="57"/>
      <c r="D44" s="57"/>
      <c r="G44" s="57"/>
      <c r="H44" s="57"/>
      <c r="I44" s="57"/>
      <c r="J44" s="57"/>
      <c r="K44" s="57"/>
      <c r="L44" s="57"/>
      <c r="M44" s="57"/>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J6" numberStoredAsText="1"/>
    <ignoredError sqref="E31"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showGridLines="0" zoomScaleNormal="100" workbookViewId="0">
      <pane xSplit="2" ySplit="7" topLeftCell="C26"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58</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826.04399999999998</v>
      </c>
      <c r="D8" s="102">
        <v>871.14599999999996</v>
      </c>
      <c r="E8" s="63">
        <f t="shared" ref="E8:E22" si="0">IF(ISERROR(C8/D8-1)=TRUE,"n.m.",IF(OR(C8/D8-1&gt;150%=TRUE,C8/D8-1&lt;-100%=TRUE)=TRUE,"n.m.",C8/D8-1))</f>
        <v>-5.177318153329058E-2</v>
      </c>
      <c r="F8" s="102">
        <v>434.87099999999998</v>
      </c>
      <c r="G8" s="102">
        <v>436.27499999999998</v>
      </c>
      <c r="H8" s="102">
        <v>423.63099999999997</v>
      </c>
      <c r="I8" s="102">
        <v>424.03500000000003</v>
      </c>
      <c r="J8" s="102">
        <v>405.83499999999998</v>
      </c>
      <c r="K8" s="159">
        <v>420.209</v>
      </c>
      <c r="L8" s="102"/>
      <c r="M8" s="102"/>
      <c r="N8" s="34"/>
    </row>
    <row r="9" spans="1:14" s="16" customFormat="1" ht="19.5" customHeight="1">
      <c r="A9" s="9"/>
      <c r="B9" s="31" t="s">
        <v>70</v>
      </c>
      <c r="C9" s="101">
        <v>4.415</v>
      </c>
      <c r="D9" s="102">
        <v>5.9720000000000004</v>
      </c>
      <c r="E9" s="63">
        <f t="shared" si="0"/>
        <v>-0.26071667782987273</v>
      </c>
      <c r="F9" s="102">
        <v>1.26</v>
      </c>
      <c r="G9" s="102">
        <v>4.7119999999999997</v>
      </c>
      <c r="H9" s="102">
        <v>1.5960000000000001</v>
      </c>
      <c r="I9" s="102">
        <v>5.6950000000000003</v>
      </c>
      <c r="J9" s="102">
        <v>0.75</v>
      </c>
      <c r="K9" s="159">
        <v>3.665</v>
      </c>
      <c r="L9" s="102"/>
      <c r="M9" s="102"/>
      <c r="N9" s="34"/>
    </row>
    <row r="10" spans="1:14" s="16" customFormat="1" ht="19.5" customHeight="1">
      <c r="A10" s="9"/>
      <c r="B10" s="31" t="s">
        <v>71</v>
      </c>
      <c r="C10" s="101">
        <v>403.40300000000002</v>
      </c>
      <c r="D10" s="102">
        <v>412.34399999999999</v>
      </c>
      <c r="E10" s="63">
        <f t="shared" si="0"/>
        <v>-2.1683351764546055E-2</v>
      </c>
      <c r="F10" s="102">
        <v>209.696</v>
      </c>
      <c r="G10" s="102">
        <v>202.648</v>
      </c>
      <c r="H10" s="102">
        <v>190.827</v>
      </c>
      <c r="I10" s="102">
        <v>182.07599999999999</v>
      </c>
      <c r="J10" s="102">
        <v>210.19399999999999</v>
      </c>
      <c r="K10" s="159">
        <v>193.209</v>
      </c>
      <c r="L10" s="102"/>
      <c r="M10" s="102"/>
      <c r="N10" s="34"/>
    </row>
    <row r="11" spans="1:14" s="16" customFormat="1" ht="19.5" customHeight="1">
      <c r="A11" s="9"/>
      <c r="B11" s="31" t="s">
        <v>72</v>
      </c>
      <c r="C11" s="101">
        <v>65.673000000000002</v>
      </c>
      <c r="D11" s="102">
        <v>25.58</v>
      </c>
      <c r="E11" s="63" t="str">
        <f t="shared" si="0"/>
        <v>n.m.</v>
      </c>
      <c r="F11" s="102">
        <v>18.024999999999999</v>
      </c>
      <c r="G11" s="102">
        <v>7.5549999999999997</v>
      </c>
      <c r="H11" s="102">
        <v>2.1</v>
      </c>
      <c r="I11" s="102">
        <v>6.3150000000000004</v>
      </c>
      <c r="J11" s="102">
        <v>1.913</v>
      </c>
      <c r="K11" s="159">
        <v>63.76</v>
      </c>
      <c r="L11" s="102"/>
      <c r="M11" s="102"/>
      <c r="N11" s="34"/>
    </row>
    <row r="12" spans="1:14" s="16" customFormat="1" ht="19.5" customHeight="1">
      <c r="A12" s="9"/>
      <c r="B12" s="31" t="s">
        <v>73</v>
      </c>
      <c r="C12" s="101">
        <v>53.631999999999998</v>
      </c>
      <c r="D12" s="102">
        <v>52.948999999999998</v>
      </c>
      <c r="E12" s="63">
        <f t="shared" si="0"/>
        <v>1.2899204895276517E-2</v>
      </c>
      <c r="F12" s="102">
        <v>27.024999999999999</v>
      </c>
      <c r="G12" s="102">
        <v>25.923999999999999</v>
      </c>
      <c r="H12" s="102">
        <v>19.811</v>
      </c>
      <c r="I12" s="102">
        <v>17.995000000000001</v>
      </c>
      <c r="J12" s="102">
        <v>26.986999999999998</v>
      </c>
      <c r="K12" s="159">
        <v>26.645</v>
      </c>
      <c r="L12" s="102"/>
      <c r="M12" s="102"/>
      <c r="N12" s="34"/>
    </row>
    <row r="13" spans="1:14" s="39" customFormat="1" ht="19.5" customHeight="1">
      <c r="A13" s="35"/>
      <c r="B13" s="36" t="s">
        <v>74</v>
      </c>
      <c r="C13" s="103">
        <v>1353.1669999999999</v>
      </c>
      <c r="D13" s="57">
        <v>1367.991</v>
      </c>
      <c r="E13" s="89">
        <f t="shared" si="0"/>
        <v>-1.0836328601577128E-2</v>
      </c>
      <c r="F13" s="57">
        <v>690.87699999999995</v>
      </c>
      <c r="G13" s="57">
        <v>677.11400000000003</v>
      </c>
      <c r="H13" s="57">
        <v>637.96500000000003</v>
      </c>
      <c r="I13" s="57">
        <v>636.11599999999999</v>
      </c>
      <c r="J13" s="57">
        <v>645.67899999999997</v>
      </c>
      <c r="K13" s="160">
        <v>707.48800000000006</v>
      </c>
      <c r="L13" s="57"/>
      <c r="M13" s="57"/>
      <c r="N13" s="15"/>
    </row>
    <row r="14" spans="1:14" s="16" customFormat="1" ht="19.5" customHeight="1">
      <c r="A14" s="9"/>
      <c r="B14" s="31" t="s">
        <v>75</v>
      </c>
      <c r="C14" s="101">
        <v>-600.58000000000004</v>
      </c>
      <c r="D14" s="102">
        <v>-578.62199999999996</v>
      </c>
      <c r="E14" s="63">
        <f t="shared" si="0"/>
        <v>3.7948781760804184E-2</v>
      </c>
      <c r="F14" s="102">
        <v>-291.851</v>
      </c>
      <c r="G14" s="102">
        <v>-286.77100000000002</v>
      </c>
      <c r="H14" s="102">
        <v>-298.39</v>
      </c>
      <c r="I14" s="102">
        <v>-300.76100000000002</v>
      </c>
      <c r="J14" s="102">
        <v>-303.39299999999997</v>
      </c>
      <c r="K14" s="159">
        <v>-297.18700000000001</v>
      </c>
      <c r="L14" s="102"/>
      <c r="M14" s="102"/>
      <c r="N14" s="34"/>
    </row>
    <row r="15" spans="1:14" s="16" customFormat="1" ht="19.5" customHeight="1">
      <c r="A15" s="9"/>
      <c r="B15" s="31" t="s">
        <v>76</v>
      </c>
      <c r="C15" s="101">
        <v>-408.28800000000001</v>
      </c>
      <c r="D15" s="102">
        <v>-415.26400000000001</v>
      </c>
      <c r="E15" s="63">
        <f t="shared" si="0"/>
        <v>-1.6798951991985778E-2</v>
      </c>
      <c r="F15" s="102">
        <v>-211.899</v>
      </c>
      <c r="G15" s="102">
        <v>-203.36500000000001</v>
      </c>
      <c r="H15" s="102">
        <v>-215.13600000000002</v>
      </c>
      <c r="I15" s="102">
        <v>-219.18400000000003</v>
      </c>
      <c r="J15" s="102">
        <v>-207.54599999999999</v>
      </c>
      <c r="K15" s="159">
        <v>-200.74200000000002</v>
      </c>
      <c r="L15" s="102"/>
      <c r="M15" s="102"/>
      <c r="N15" s="34"/>
    </row>
    <row r="16" spans="1:14" s="16" customFormat="1" ht="19.5" customHeight="1">
      <c r="A16" s="9"/>
      <c r="B16" s="31" t="s">
        <v>77</v>
      </c>
      <c r="C16" s="101">
        <v>6.1849999999999996</v>
      </c>
      <c r="D16" s="102">
        <v>7.05</v>
      </c>
      <c r="E16" s="63">
        <f t="shared" si="0"/>
        <v>-0.12269503546099292</v>
      </c>
      <c r="F16" s="102">
        <v>3.7130000000000001</v>
      </c>
      <c r="G16" s="102">
        <v>3.3370000000000002</v>
      </c>
      <c r="H16" s="102">
        <v>2.7869999999999999</v>
      </c>
      <c r="I16" s="102">
        <v>4.4340000000000002</v>
      </c>
      <c r="J16" s="102">
        <v>3.665</v>
      </c>
      <c r="K16" s="159">
        <v>2.52</v>
      </c>
      <c r="L16" s="102"/>
      <c r="M16" s="102"/>
      <c r="N16" s="34"/>
    </row>
    <row r="17" spans="1:14" s="16" customFormat="1" ht="19.5" customHeight="1">
      <c r="A17" s="9"/>
      <c r="B17" s="31" t="s">
        <v>78</v>
      </c>
      <c r="C17" s="101">
        <v>-22.994</v>
      </c>
      <c r="D17" s="102">
        <v>-23.113</v>
      </c>
      <c r="E17" s="63">
        <f t="shared" si="0"/>
        <v>-5.1486176610565648E-3</v>
      </c>
      <c r="F17" s="102">
        <v>-11.510999999999999</v>
      </c>
      <c r="G17" s="102">
        <v>-11.602</v>
      </c>
      <c r="H17" s="102">
        <v>-11.657</v>
      </c>
      <c r="I17" s="102">
        <v>-11.766</v>
      </c>
      <c r="J17" s="102">
        <v>-11.518000000000001</v>
      </c>
      <c r="K17" s="159">
        <v>-11.476000000000001</v>
      </c>
      <c r="L17" s="102"/>
      <c r="M17" s="102"/>
      <c r="N17" s="34"/>
    </row>
    <row r="18" spans="1:14" s="39" customFormat="1" ht="19.5" customHeight="1">
      <c r="A18" s="35"/>
      <c r="B18" s="40" t="s">
        <v>79</v>
      </c>
      <c r="C18" s="103">
        <v>-1025.6769999999999</v>
      </c>
      <c r="D18" s="57">
        <v>-1009.949</v>
      </c>
      <c r="E18" s="89">
        <f t="shared" si="0"/>
        <v>1.557306359033972E-2</v>
      </c>
      <c r="F18" s="57">
        <v>-511.548</v>
      </c>
      <c r="G18" s="57">
        <v>-498.40100000000001</v>
      </c>
      <c r="H18" s="57">
        <v>-522.39599999999996</v>
      </c>
      <c r="I18" s="57">
        <v>-527.27700000000004</v>
      </c>
      <c r="J18" s="57">
        <v>-518.79200000000003</v>
      </c>
      <c r="K18" s="160">
        <v>-506.88499999999999</v>
      </c>
      <c r="L18" s="57"/>
      <c r="M18" s="57"/>
      <c r="N18" s="15"/>
    </row>
    <row r="19" spans="1:14" s="39" customFormat="1" ht="19.5" customHeight="1">
      <c r="A19" s="35"/>
      <c r="B19" s="40" t="s">
        <v>80</v>
      </c>
      <c r="C19" s="103">
        <v>327.49</v>
      </c>
      <c r="D19" s="57">
        <v>358.04199999999997</v>
      </c>
      <c r="E19" s="89">
        <f t="shared" si="0"/>
        <v>-8.5330771250300197E-2</v>
      </c>
      <c r="F19" s="57">
        <v>179.32900000000001</v>
      </c>
      <c r="G19" s="57">
        <v>178.71299999999999</v>
      </c>
      <c r="H19" s="57">
        <v>115.569</v>
      </c>
      <c r="I19" s="57">
        <v>108.839</v>
      </c>
      <c r="J19" s="57">
        <v>126.887</v>
      </c>
      <c r="K19" s="160">
        <v>200.60300000000001</v>
      </c>
      <c r="L19" s="57"/>
      <c r="M19" s="57"/>
      <c r="N19" s="15"/>
    </row>
    <row r="20" spans="1:14" s="16" customFormat="1" ht="19.5" customHeight="1">
      <c r="A20" s="9"/>
      <c r="B20" s="41" t="s">
        <v>81</v>
      </c>
      <c r="C20" s="101">
        <v>-65.543000000000006</v>
      </c>
      <c r="D20" s="102">
        <v>-19.509</v>
      </c>
      <c r="E20" s="63" t="str">
        <f t="shared" si="0"/>
        <v>n.m.</v>
      </c>
      <c r="F20" s="102">
        <v>-14.994</v>
      </c>
      <c r="G20" s="102">
        <v>-4.5149999999999997</v>
      </c>
      <c r="H20" s="102">
        <v>17.794</v>
      </c>
      <c r="I20" s="102">
        <v>-24.594000000000001</v>
      </c>
      <c r="J20" s="102">
        <v>-24.303999999999998</v>
      </c>
      <c r="K20" s="159">
        <v>-41.238999999999997</v>
      </c>
      <c r="L20" s="102"/>
      <c r="M20" s="102"/>
      <c r="N20" s="34"/>
    </row>
    <row r="21" spans="1:14" s="39" customFormat="1" ht="19.5" customHeight="1">
      <c r="A21" s="35"/>
      <c r="B21" s="40" t="s">
        <v>82</v>
      </c>
      <c r="C21" s="103">
        <v>261.947</v>
      </c>
      <c r="D21" s="57">
        <v>338.53300000000002</v>
      </c>
      <c r="E21" s="89">
        <f t="shared" si="0"/>
        <v>-0.22622905300221841</v>
      </c>
      <c r="F21" s="57">
        <v>164.33500000000001</v>
      </c>
      <c r="G21" s="57">
        <v>174.19800000000001</v>
      </c>
      <c r="H21" s="57">
        <v>133.363</v>
      </c>
      <c r="I21" s="57">
        <v>84.245000000000005</v>
      </c>
      <c r="J21" s="57">
        <v>102.583</v>
      </c>
      <c r="K21" s="160">
        <v>159.364</v>
      </c>
      <c r="L21" s="57"/>
      <c r="M21" s="57"/>
      <c r="N21" s="15"/>
    </row>
    <row r="22" spans="1:14" s="16" customFormat="1" ht="19.5" customHeight="1">
      <c r="A22" s="9"/>
      <c r="B22" s="31" t="s">
        <v>195</v>
      </c>
      <c r="C22" s="101">
        <v>-79.569999999999993</v>
      </c>
      <c r="D22" s="102">
        <v>-18.872</v>
      </c>
      <c r="E22" s="63" t="str">
        <f t="shared" si="0"/>
        <v>n.m.</v>
      </c>
      <c r="F22" s="102">
        <v>-10.518000000000001</v>
      </c>
      <c r="G22" s="102">
        <v>-8.3539999999999992</v>
      </c>
      <c r="H22" s="102">
        <v>-28.34</v>
      </c>
      <c r="I22" s="102">
        <v>-34.057000000000002</v>
      </c>
      <c r="J22" s="102">
        <v>-37.003</v>
      </c>
      <c r="K22" s="159">
        <v>-42.567</v>
      </c>
      <c r="L22" s="102"/>
      <c r="M22" s="102"/>
      <c r="N22" s="34"/>
    </row>
    <row r="23" spans="1:14" s="16" customFormat="1" ht="19.5" customHeight="1">
      <c r="A23" s="9"/>
      <c r="B23" s="246" t="s">
        <v>196</v>
      </c>
      <c r="C23" s="101">
        <v>-49.122</v>
      </c>
      <c r="D23" s="102">
        <v>-23.024000000000001</v>
      </c>
      <c r="E23" s="63">
        <f>IF(ISERROR(C23/D23-1)=TRUE,"n.m.",IF(OR(C23/D23-1&gt;150%=TRUE,C23/D23-1&lt;-100%=TRUE)=TRUE,"n.m.",C23/D23-1))</f>
        <v>1.1335128561501042</v>
      </c>
      <c r="F23" s="102">
        <v>-11.51</v>
      </c>
      <c r="G23" s="102">
        <v>-11.513999999999999</v>
      </c>
      <c r="H23" s="102">
        <v>-11.058999999999999</v>
      </c>
      <c r="I23" s="102">
        <v>-10.071</v>
      </c>
      <c r="J23" s="102">
        <v>-35.994</v>
      </c>
      <c r="K23" s="159">
        <v>-13.128</v>
      </c>
      <c r="L23" s="102"/>
      <c r="M23" s="102"/>
      <c r="N23" s="34"/>
    </row>
    <row r="24" spans="1:14" s="16" customFormat="1" ht="19.5" customHeight="1">
      <c r="A24" s="9"/>
      <c r="B24" s="31" t="s">
        <v>84</v>
      </c>
      <c r="C24" s="101">
        <v>-2.3E-2</v>
      </c>
      <c r="D24" s="102">
        <v>1.8759999999999999</v>
      </c>
      <c r="E24" s="63" t="str">
        <f t="shared" ref="E24:E27" si="1">IF(ISERROR(C24/D24-1)=TRUE,"n.m.",IF(OR(C24/D24-1&gt;150%=TRUE,C24/D24-1&lt;-100%=TRUE)=TRUE,"n.m.",C24/D24-1))</f>
        <v>n.m.</v>
      </c>
      <c r="F24" s="102">
        <v>-1.6E-2</v>
      </c>
      <c r="G24" s="102">
        <v>1.8919999999999999</v>
      </c>
      <c r="H24" s="102">
        <v>0</v>
      </c>
      <c r="I24" s="102">
        <v>9.5</v>
      </c>
      <c r="J24" s="102">
        <v>0.32300000000000001</v>
      </c>
      <c r="K24" s="159">
        <v>-0.34599999999999997</v>
      </c>
      <c r="L24" s="102"/>
      <c r="M24" s="102"/>
      <c r="N24" s="34"/>
    </row>
    <row r="25" spans="1:14" s="39" customFormat="1" ht="19.5" customHeight="1">
      <c r="A25" s="9"/>
      <c r="B25" s="31" t="s">
        <v>85</v>
      </c>
      <c r="C25" s="101">
        <v>11.381</v>
      </c>
      <c r="D25" s="102">
        <v>3.2559999999999998</v>
      </c>
      <c r="E25" s="63" t="str">
        <f t="shared" si="1"/>
        <v>n.m.</v>
      </c>
      <c r="F25" s="102">
        <v>2.2309999999999999</v>
      </c>
      <c r="G25" s="102">
        <v>1.0249999999999999</v>
      </c>
      <c r="H25" s="102">
        <v>2.4790000000000001</v>
      </c>
      <c r="I25" s="102">
        <v>174.98400000000001</v>
      </c>
      <c r="J25" s="102">
        <v>0.13600000000000001</v>
      </c>
      <c r="K25" s="159">
        <v>11.244999999999999</v>
      </c>
      <c r="L25" s="102"/>
      <c r="M25" s="102"/>
      <c r="N25" s="15"/>
    </row>
    <row r="26" spans="1:14" s="39" customFormat="1" ht="19.5" customHeight="1">
      <c r="A26" s="176"/>
      <c r="B26" s="40" t="s">
        <v>86</v>
      </c>
      <c r="C26" s="103">
        <v>193.73500000000001</v>
      </c>
      <c r="D26" s="57">
        <v>324.79300000000001</v>
      </c>
      <c r="E26" s="89">
        <f t="shared" si="1"/>
        <v>-0.40351239096901714</v>
      </c>
      <c r="F26" s="57">
        <v>156.03200000000001</v>
      </c>
      <c r="G26" s="57">
        <v>168.761</v>
      </c>
      <c r="H26" s="57">
        <v>107.502</v>
      </c>
      <c r="I26" s="57">
        <v>234.672</v>
      </c>
      <c r="J26" s="57">
        <v>66.039000000000001</v>
      </c>
      <c r="K26" s="160">
        <v>127.696</v>
      </c>
      <c r="L26" s="57"/>
      <c r="M26" s="57"/>
      <c r="N26" s="15"/>
    </row>
    <row r="27" spans="1:14" ht="19.5" customHeight="1" thickBot="1">
      <c r="A27" s="176"/>
      <c r="B27" s="40" t="s">
        <v>188</v>
      </c>
      <c r="C27" s="104">
        <v>128.768</v>
      </c>
      <c r="D27" s="105">
        <v>216.14</v>
      </c>
      <c r="E27" s="90">
        <f t="shared" si="1"/>
        <v>-0.4042379938928472</v>
      </c>
      <c r="F27" s="57">
        <v>103.55</v>
      </c>
      <c r="G27" s="57">
        <v>112.59</v>
      </c>
      <c r="H27" s="57">
        <v>73.194000000000003</v>
      </c>
      <c r="I27" s="57">
        <v>214.40899999999999</v>
      </c>
      <c r="J27" s="284">
        <v>42.7</v>
      </c>
      <c r="K27" s="161">
        <v>86.067999999999998</v>
      </c>
      <c r="L27" s="57"/>
      <c r="M27" s="57"/>
      <c r="N27" s="44"/>
    </row>
    <row r="28" spans="1:14" ht="6.75" customHeight="1">
      <c r="A28" s="35"/>
      <c r="B28" s="40"/>
      <c r="C28" s="57"/>
      <c r="D28" s="57"/>
      <c r="E28" s="38"/>
      <c r="F28" s="57"/>
      <c r="G28" s="57"/>
      <c r="H28" s="57"/>
      <c r="I28" s="57"/>
      <c r="J28" s="102"/>
      <c r="K28" s="57"/>
      <c r="L28" s="57"/>
      <c r="M28" s="57"/>
      <c r="N28" s="44"/>
    </row>
    <row r="29" spans="1:14" ht="19.5" customHeight="1">
      <c r="A29" s="5"/>
      <c r="B29" s="4"/>
      <c r="C29" s="43"/>
      <c r="D29" s="43"/>
      <c r="E29" s="7"/>
      <c r="F29" s="43"/>
      <c r="G29" s="43"/>
      <c r="H29" s="43"/>
      <c r="I29" s="43"/>
      <c r="J29" s="57"/>
      <c r="K29" s="43"/>
      <c r="L29" s="43"/>
      <c r="M29" s="43"/>
      <c r="N29" s="44"/>
    </row>
    <row r="30" spans="1:14" ht="19.5" customHeight="1">
      <c r="A30" s="45" t="s">
        <v>100</v>
      </c>
      <c r="B30" s="46"/>
      <c r="C30" s="43"/>
      <c r="D30" s="43"/>
      <c r="E30" s="7"/>
      <c r="F30" s="43"/>
      <c r="G30" s="43"/>
      <c r="H30" s="43"/>
      <c r="I30" s="43"/>
      <c r="J30" s="102"/>
      <c r="K30" s="43"/>
      <c r="L30" s="43"/>
      <c r="M30" s="43"/>
      <c r="N30" s="44"/>
    </row>
    <row r="31" spans="1:14" ht="19.5" customHeight="1">
      <c r="A31" s="47"/>
      <c r="B31" s="40" t="s">
        <v>94</v>
      </c>
      <c r="C31" s="48">
        <f>-C18/C13</f>
        <v>0.75798256977889644</v>
      </c>
      <c r="D31" s="48">
        <f>-D18/D13</f>
        <v>0.73827166991595705</v>
      </c>
      <c r="E31" s="49">
        <f>(C31-D31)*10000</f>
        <v>197.10899862939391</v>
      </c>
      <c r="F31" s="48">
        <f t="shared" ref="F31:J31" si="2">-F18/F13</f>
        <v>0.7404328122082513</v>
      </c>
      <c r="G31" s="48">
        <f t="shared" si="2"/>
        <v>0.73606660030659532</v>
      </c>
      <c r="H31" s="48">
        <f t="shared" si="2"/>
        <v>0.81884742893418905</v>
      </c>
      <c r="I31" s="48">
        <f t="shared" si="2"/>
        <v>0.82890070364524715</v>
      </c>
      <c r="J31" s="48">
        <f t="shared" si="2"/>
        <v>0.80348284519087665</v>
      </c>
      <c r="K31" s="48">
        <f t="shared" ref="K31" si="3">-K18/K13</f>
        <v>0.71645738160929928</v>
      </c>
      <c r="L31" s="48"/>
      <c r="M31" s="48"/>
      <c r="N31" s="5"/>
    </row>
    <row r="32" spans="1:14" ht="19.5" customHeight="1">
      <c r="A32" s="47"/>
      <c r="B32" s="40" t="s">
        <v>95</v>
      </c>
      <c r="C32" s="50">
        <v>16.567436062756897</v>
      </c>
      <c r="D32" s="50">
        <v>4.9560028050229015</v>
      </c>
      <c r="E32" s="49">
        <f>C32-D32</f>
        <v>11.611433257733996</v>
      </c>
      <c r="F32" s="50">
        <v>7.6114302905597144</v>
      </c>
      <c r="G32" s="50">
        <v>2.2959497393464576</v>
      </c>
      <c r="H32" s="50">
        <v>-9.0354446404878832</v>
      </c>
      <c r="I32" s="50">
        <v>12.517559396567519</v>
      </c>
      <c r="J32" s="50">
        <v>12.331463409363849</v>
      </c>
      <c r="K32" s="50">
        <v>20.772795309757804</v>
      </c>
      <c r="L32" s="57"/>
      <c r="M32" s="57"/>
      <c r="N32" s="5"/>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79563.475000000006</v>
      </c>
      <c r="D34" s="57">
        <v>78783.304000000004</v>
      </c>
      <c r="E34" s="38">
        <f>IF(C34*D34&gt;0,C34/D34-1,"n.m.")</f>
        <v>9.9027453837172708E-3</v>
      </c>
      <c r="F34" s="57">
        <v>78537.213000000003</v>
      </c>
      <c r="G34" s="57">
        <v>78783.304000000004</v>
      </c>
      <c r="H34" s="57">
        <v>78765.112999999998</v>
      </c>
      <c r="I34" s="57">
        <v>78415.687000000005</v>
      </c>
      <c r="J34" s="57">
        <v>79255.785999999993</v>
      </c>
      <c r="K34" s="57">
        <v>79563.475000000006</v>
      </c>
      <c r="L34" s="57"/>
      <c r="M34" s="57"/>
      <c r="N34" s="5"/>
    </row>
    <row r="35" spans="1:14" ht="19.5" customHeight="1">
      <c r="A35" s="54"/>
      <c r="B35" s="36" t="s">
        <v>102</v>
      </c>
      <c r="C35" s="57">
        <v>101977.929</v>
      </c>
      <c r="D35" s="57">
        <v>104708.77</v>
      </c>
      <c r="E35" s="38">
        <f>IF(C35*D35&gt;0,C35/D35-1,"n.m.")</f>
        <v>-2.6080346469545934E-2</v>
      </c>
      <c r="F35" s="57">
        <v>105561.769</v>
      </c>
      <c r="G35" s="57">
        <v>104708.77</v>
      </c>
      <c r="H35" s="57">
        <v>102043.545</v>
      </c>
      <c r="I35" s="57">
        <v>102235.677</v>
      </c>
      <c r="J35" s="57">
        <v>101087.796</v>
      </c>
      <c r="K35" s="57">
        <v>101977.929</v>
      </c>
      <c r="L35" s="57"/>
      <c r="M35" s="57"/>
      <c r="N35" s="5"/>
    </row>
    <row r="36" spans="1:14" ht="19.5" customHeight="1">
      <c r="A36" s="47"/>
      <c r="B36" s="40" t="s">
        <v>178</v>
      </c>
      <c r="C36" s="57">
        <v>31120.788499999999</v>
      </c>
      <c r="D36" s="57">
        <v>32879.412499999999</v>
      </c>
      <c r="E36" s="38">
        <f>IF(C36*D36&gt;0,C36/D36-1,"n.m.")</f>
        <v>-5.3487087094393759E-2</v>
      </c>
      <c r="F36" s="57">
        <v>35387.612999999998</v>
      </c>
      <c r="G36" s="57">
        <v>32879.412499999999</v>
      </c>
      <c r="H36" s="57">
        <v>33780.3145</v>
      </c>
      <c r="I36" s="57">
        <v>33607.803999999996</v>
      </c>
      <c r="J36" s="57">
        <v>33334.282500000001</v>
      </c>
      <c r="K36" s="57">
        <v>31120.788499999999</v>
      </c>
      <c r="L36" s="57"/>
      <c r="M36" s="57"/>
      <c r="N36" s="5"/>
    </row>
    <row r="37" spans="1:14" s="60" customFormat="1" ht="19.5" customHeight="1">
      <c r="A37" s="45" t="s">
        <v>8</v>
      </c>
      <c r="B37" s="51"/>
      <c r="C37" s="57"/>
      <c r="D37" s="57"/>
      <c r="E37" s="56"/>
      <c r="F37" s="57"/>
      <c r="G37" s="57"/>
      <c r="H37" s="57"/>
      <c r="I37" s="57"/>
      <c r="J37" s="57"/>
      <c r="K37" s="57"/>
      <c r="L37" s="57"/>
      <c r="M37" s="57"/>
      <c r="N37" s="58"/>
    </row>
    <row r="38" spans="1:14" s="60" customFormat="1" ht="19.5" customHeight="1">
      <c r="A38" s="5"/>
      <c r="B38" s="36" t="s">
        <v>98</v>
      </c>
      <c r="C38" s="57">
        <v>12326.42</v>
      </c>
      <c r="D38" s="57">
        <v>13504.81</v>
      </c>
      <c r="E38" s="38">
        <f>IF(C38*D38&gt;0,C38/D38-1,"n.m.")</f>
        <v>-8.7257058781278651E-2</v>
      </c>
      <c r="F38" s="57">
        <v>13585.64</v>
      </c>
      <c r="G38" s="57">
        <v>13504.81</v>
      </c>
      <c r="H38" s="57">
        <v>13580.3</v>
      </c>
      <c r="I38" s="57">
        <v>13421.98</v>
      </c>
      <c r="J38" s="57">
        <v>13051.12</v>
      </c>
      <c r="K38" s="57">
        <v>12326.42</v>
      </c>
      <c r="L38" s="57"/>
      <c r="M38" s="57"/>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row r="46" spans="1:14" ht="12.75" customHeight="1">
      <c r="C46" s="57"/>
      <c r="D46" s="57"/>
      <c r="G46" s="57"/>
      <c r="H46" s="57"/>
      <c r="I46" s="57"/>
      <c r="J46" s="57"/>
      <c r="K46" s="57"/>
      <c r="L46" s="57"/>
      <c r="M46" s="57"/>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J6" numberStoredAsText="1"/>
    <ignoredError sqref="E31"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57</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360.98599999999999</v>
      </c>
      <c r="D8" s="102">
        <v>395.51799999999997</v>
      </c>
      <c r="E8" s="63">
        <f t="shared" ref="E8:E22" si="0">IF(ISERROR(C8/D8-1)=TRUE,"n.m.",IF(OR(C8/D8-1&gt;150%=TRUE,C8/D8-1&lt;-100%=TRUE)=TRUE,"n.m.",C8/D8-1))</f>
        <v>-8.7308289382531212E-2</v>
      </c>
      <c r="F8" s="102">
        <v>198.99100000000001</v>
      </c>
      <c r="G8" s="102">
        <v>196.52699999999999</v>
      </c>
      <c r="H8" s="102">
        <v>186.09</v>
      </c>
      <c r="I8" s="102">
        <v>188.37299999999999</v>
      </c>
      <c r="J8" s="102">
        <v>174.94200000000001</v>
      </c>
      <c r="K8" s="159">
        <v>186.04400000000001</v>
      </c>
      <c r="L8" s="102"/>
      <c r="M8" s="102"/>
      <c r="N8" s="34"/>
    </row>
    <row r="9" spans="1:14" s="16" customFormat="1" ht="19.5" customHeight="1">
      <c r="A9" s="9"/>
      <c r="B9" s="31" t="s">
        <v>70</v>
      </c>
      <c r="C9" s="101">
        <v>69.671000000000006</v>
      </c>
      <c r="D9" s="102">
        <v>86.129000000000005</v>
      </c>
      <c r="E9" s="63">
        <f t="shared" si="0"/>
        <v>-0.19108546482601674</v>
      </c>
      <c r="F9" s="102">
        <v>24.878</v>
      </c>
      <c r="G9" s="102">
        <v>61.250999999999998</v>
      </c>
      <c r="H9" s="102">
        <v>31.234999999999999</v>
      </c>
      <c r="I9" s="102">
        <v>33.518999999999998</v>
      </c>
      <c r="J9" s="102">
        <v>25.77</v>
      </c>
      <c r="K9" s="159">
        <v>43.901000000000003</v>
      </c>
      <c r="L9" s="102"/>
      <c r="M9" s="102"/>
      <c r="N9" s="34"/>
    </row>
    <row r="10" spans="1:14" s="16" customFormat="1" ht="19.5" customHeight="1">
      <c r="A10" s="9"/>
      <c r="B10" s="31" t="s">
        <v>71</v>
      </c>
      <c r="C10" s="101">
        <v>307.73399999999998</v>
      </c>
      <c r="D10" s="102">
        <v>285.245</v>
      </c>
      <c r="E10" s="63">
        <f t="shared" si="0"/>
        <v>7.8840996336482672E-2</v>
      </c>
      <c r="F10" s="102">
        <v>142.916</v>
      </c>
      <c r="G10" s="102">
        <v>142.32900000000001</v>
      </c>
      <c r="H10" s="102">
        <v>141.381</v>
      </c>
      <c r="I10" s="102">
        <v>154.55799999999999</v>
      </c>
      <c r="J10" s="102">
        <v>153.06100000000001</v>
      </c>
      <c r="K10" s="159">
        <v>154.673</v>
      </c>
      <c r="L10" s="102"/>
      <c r="M10" s="102"/>
      <c r="N10" s="34"/>
    </row>
    <row r="11" spans="1:14" s="16" customFormat="1" ht="19.5" customHeight="1">
      <c r="A11" s="9"/>
      <c r="B11" s="31" t="s">
        <v>72</v>
      </c>
      <c r="C11" s="101">
        <v>30.248999999999999</v>
      </c>
      <c r="D11" s="102">
        <v>95.668000000000006</v>
      </c>
      <c r="E11" s="63">
        <f>IF(ISERROR(C11/D11-1)=TRUE,"n.m.",IF(OR(C11/D11-1&gt;150%=TRUE,C11/D11-1&lt;-100%=TRUE)=TRUE,"n.m.",C11/D11-1))</f>
        <v>-0.68381276916001177</v>
      </c>
      <c r="F11" s="102">
        <v>32.487000000000002</v>
      </c>
      <c r="G11" s="102">
        <v>63.180999999999997</v>
      </c>
      <c r="H11" s="102">
        <v>33.826999999999998</v>
      </c>
      <c r="I11" s="102">
        <v>45.192</v>
      </c>
      <c r="J11" s="102">
        <v>10.154999999999999</v>
      </c>
      <c r="K11" s="159">
        <v>20.094000000000001</v>
      </c>
      <c r="L11" s="102"/>
      <c r="M11" s="102"/>
      <c r="N11" s="34"/>
    </row>
    <row r="12" spans="1:14" s="16" customFormat="1" ht="19.5" customHeight="1">
      <c r="A12" s="9"/>
      <c r="B12" s="31" t="s">
        <v>73</v>
      </c>
      <c r="C12" s="101">
        <v>5.1109999999999998</v>
      </c>
      <c r="D12" s="102">
        <v>18.236000000000001</v>
      </c>
      <c r="E12" s="63">
        <f t="shared" si="0"/>
        <v>-0.71973020399210363</v>
      </c>
      <c r="F12" s="102">
        <v>10.791</v>
      </c>
      <c r="G12" s="102">
        <v>7.4450000000000003</v>
      </c>
      <c r="H12" s="102">
        <v>9.5120000000000005</v>
      </c>
      <c r="I12" s="102">
        <v>3.7349999999999999</v>
      </c>
      <c r="J12" s="102">
        <v>4.9169999999999998</v>
      </c>
      <c r="K12" s="159">
        <v>0.19400000000000001</v>
      </c>
      <c r="L12" s="102"/>
      <c r="M12" s="102"/>
      <c r="N12" s="34"/>
    </row>
    <row r="13" spans="1:14" s="39" customFormat="1" ht="19.5" customHeight="1">
      <c r="A13" s="35"/>
      <c r="B13" s="36" t="s">
        <v>74</v>
      </c>
      <c r="C13" s="103">
        <v>773.75099999999998</v>
      </c>
      <c r="D13" s="57">
        <v>880.79600000000005</v>
      </c>
      <c r="E13" s="89">
        <f t="shared" si="0"/>
        <v>-0.12153211413312515</v>
      </c>
      <c r="F13" s="57">
        <v>410.06299999999999</v>
      </c>
      <c r="G13" s="57">
        <v>470.733</v>
      </c>
      <c r="H13" s="57">
        <v>402.04500000000002</v>
      </c>
      <c r="I13" s="57">
        <v>425.37700000000001</v>
      </c>
      <c r="J13" s="57">
        <v>368.84500000000003</v>
      </c>
      <c r="K13" s="160">
        <v>404.90600000000001</v>
      </c>
      <c r="L13" s="57"/>
      <c r="M13" s="57"/>
      <c r="N13" s="15"/>
    </row>
    <row r="14" spans="1:14" s="16" customFormat="1" ht="19.5" customHeight="1">
      <c r="A14" s="9"/>
      <c r="B14" s="31" t="s">
        <v>75</v>
      </c>
      <c r="C14" s="101">
        <v>-397.65600000000001</v>
      </c>
      <c r="D14" s="102">
        <v>-421.18200000000002</v>
      </c>
      <c r="E14" s="63">
        <f t="shared" si="0"/>
        <v>-5.5857087909739755E-2</v>
      </c>
      <c r="F14" s="102">
        <v>-212.85900000000001</v>
      </c>
      <c r="G14" s="102">
        <v>-208.32300000000001</v>
      </c>
      <c r="H14" s="102">
        <v>-199.214</v>
      </c>
      <c r="I14" s="102">
        <v>-207.452</v>
      </c>
      <c r="J14" s="102">
        <v>-198.24299999999999</v>
      </c>
      <c r="K14" s="159">
        <v>-199.41300000000001</v>
      </c>
      <c r="L14" s="102"/>
      <c r="M14" s="102"/>
      <c r="N14" s="34"/>
    </row>
    <row r="15" spans="1:14" s="16" customFormat="1" ht="19.5" customHeight="1">
      <c r="A15" s="9"/>
      <c r="B15" s="31" t="s">
        <v>76</v>
      </c>
      <c r="C15" s="101">
        <v>-268.42900000000003</v>
      </c>
      <c r="D15" s="102">
        <v>-255.72299999999998</v>
      </c>
      <c r="E15" s="63">
        <f t="shared" si="0"/>
        <v>4.9686574926776528E-2</v>
      </c>
      <c r="F15" s="102">
        <v>-126.40700000000001</v>
      </c>
      <c r="G15" s="102">
        <v>-129.316</v>
      </c>
      <c r="H15" s="102">
        <v>-123.59399999999999</v>
      </c>
      <c r="I15" s="102">
        <v>-142.96299999999999</v>
      </c>
      <c r="J15" s="102">
        <v>-135.30199999999999</v>
      </c>
      <c r="K15" s="159">
        <v>-133.12700000000001</v>
      </c>
      <c r="L15" s="102"/>
      <c r="M15" s="102"/>
      <c r="N15" s="34"/>
    </row>
    <row r="16" spans="1:14" s="16" customFormat="1" ht="19.5" customHeight="1">
      <c r="A16" s="9"/>
      <c r="B16" s="31" t="s">
        <v>77</v>
      </c>
      <c r="C16" s="101">
        <v>0.34399999999999997</v>
      </c>
      <c r="D16" s="102">
        <v>0.438</v>
      </c>
      <c r="E16" s="63">
        <f t="shared" si="0"/>
        <v>-0.21461187214611877</v>
      </c>
      <c r="F16" s="102">
        <v>0.222</v>
      </c>
      <c r="G16" s="102">
        <v>0.216</v>
      </c>
      <c r="H16" s="102">
        <v>0.21</v>
      </c>
      <c r="I16" s="102">
        <v>0.215</v>
      </c>
      <c r="J16" s="102">
        <v>0.13500000000000001</v>
      </c>
      <c r="K16" s="159">
        <v>0.20899999999999999</v>
      </c>
      <c r="L16" s="102"/>
      <c r="M16" s="102"/>
      <c r="N16" s="34"/>
    </row>
    <row r="17" spans="1:14" s="16" customFormat="1" ht="19.5" customHeight="1">
      <c r="A17" s="9"/>
      <c r="B17" s="31" t="s">
        <v>78</v>
      </c>
      <c r="C17" s="101">
        <v>-11.885999999999999</v>
      </c>
      <c r="D17" s="102">
        <v>-11.704000000000001</v>
      </c>
      <c r="E17" s="63">
        <f t="shared" si="0"/>
        <v>1.5550239234449537E-2</v>
      </c>
      <c r="F17" s="102">
        <v>-5.8479999999999999</v>
      </c>
      <c r="G17" s="102">
        <v>-5.8559999999999999</v>
      </c>
      <c r="H17" s="102">
        <v>-5.8570000000000002</v>
      </c>
      <c r="I17" s="102">
        <v>-6.234</v>
      </c>
      <c r="J17" s="102">
        <v>-5.9340000000000002</v>
      </c>
      <c r="K17" s="159">
        <v>-5.952</v>
      </c>
      <c r="L17" s="102"/>
      <c r="M17" s="102"/>
      <c r="N17" s="34"/>
    </row>
    <row r="18" spans="1:14" s="39" customFormat="1" ht="19.5" customHeight="1">
      <c r="A18" s="35"/>
      <c r="B18" s="40" t="s">
        <v>79</v>
      </c>
      <c r="C18" s="103">
        <v>-677.62699999999995</v>
      </c>
      <c r="D18" s="57">
        <v>-688.17100000000005</v>
      </c>
      <c r="E18" s="89">
        <f t="shared" si="0"/>
        <v>-1.5321773222062629E-2</v>
      </c>
      <c r="F18" s="57">
        <v>-344.892</v>
      </c>
      <c r="G18" s="57">
        <v>-343.279</v>
      </c>
      <c r="H18" s="57">
        <v>-328.45499999999998</v>
      </c>
      <c r="I18" s="57">
        <v>-356.43400000000003</v>
      </c>
      <c r="J18" s="57">
        <v>-339.34399999999999</v>
      </c>
      <c r="K18" s="160">
        <v>-338.28300000000002</v>
      </c>
      <c r="L18" s="57"/>
      <c r="M18" s="57"/>
      <c r="N18" s="15"/>
    </row>
    <row r="19" spans="1:14" s="39" customFormat="1" ht="19.5" customHeight="1">
      <c r="A19" s="35"/>
      <c r="B19" s="40" t="s">
        <v>80</v>
      </c>
      <c r="C19" s="103">
        <v>96.123999999999995</v>
      </c>
      <c r="D19" s="57">
        <v>192.625</v>
      </c>
      <c r="E19" s="89">
        <f t="shared" si="0"/>
        <v>-0.50097858533419859</v>
      </c>
      <c r="F19" s="57">
        <v>65.171000000000006</v>
      </c>
      <c r="G19" s="57">
        <v>127.45399999999999</v>
      </c>
      <c r="H19" s="57">
        <v>73.59</v>
      </c>
      <c r="I19" s="57">
        <v>68.942999999999998</v>
      </c>
      <c r="J19" s="57">
        <v>29.501000000000001</v>
      </c>
      <c r="K19" s="160">
        <v>66.623000000000005</v>
      </c>
      <c r="L19" s="57"/>
      <c r="M19" s="57"/>
      <c r="N19" s="15"/>
    </row>
    <row r="20" spans="1:14" s="16" customFormat="1" ht="19.5" customHeight="1">
      <c r="A20" s="9"/>
      <c r="B20" s="41" t="s">
        <v>81</v>
      </c>
      <c r="C20" s="101">
        <v>3.4129999999999998</v>
      </c>
      <c r="D20" s="102">
        <v>-52.59</v>
      </c>
      <c r="E20" s="63" t="str">
        <f t="shared" si="0"/>
        <v>n.m.</v>
      </c>
      <c r="F20" s="102">
        <v>-48.386000000000003</v>
      </c>
      <c r="G20" s="102">
        <v>-4.2039999999999997</v>
      </c>
      <c r="H20" s="102">
        <v>-16.867999999999999</v>
      </c>
      <c r="I20" s="102">
        <v>-41.162999999999997</v>
      </c>
      <c r="J20" s="102">
        <v>-27.425999999999998</v>
      </c>
      <c r="K20" s="159">
        <v>30.838999999999999</v>
      </c>
      <c r="L20" s="102"/>
      <c r="M20" s="102"/>
      <c r="N20" s="34"/>
    </row>
    <row r="21" spans="1:14" s="39" customFormat="1" ht="19.5" customHeight="1">
      <c r="A21" s="35"/>
      <c r="B21" s="40" t="s">
        <v>82</v>
      </c>
      <c r="C21" s="103">
        <v>99.537000000000006</v>
      </c>
      <c r="D21" s="57">
        <v>140.035</v>
      </c>
      <c r="E21" s="89">
        <f t="shared" si="0"/>
        <v>-0.28919912878923115</v>
      </c>
      <c r="F21" s="57">
        <v>16.785</v>
      </c>
      <c r="G21" s="57">
        <v>123.25</v>
      </c>
      <c r="H21" s="57">
        <v>56.722000000000001</v>
      </c>
      <c r="I21" s="57">
        <v>27.78</v>
      </c>
      <c r="J21" s="57">
        <v>2.0750000000000002</v>
      </c>
      <c r="K21" s="160">
        <v>97.462000000000003</v>
      </c>
      <c r="L21" s="57"/>
      <c r="M21" s="57"/>
      <c r="N21" s="15"/>
    </row>
    <row r="22" spans="1:14" s="16" customFormat="1" ht="19.5" customHeight="1">
      <c r="A22" s="9"/>
      <c r="B22" s="31" t="s">
        <v>195</v>
      </c>
      <c r="C22" s="101">
        <v>-73.643000000000001</v>
      </c>
      <c r="D22" s="102">
        <v>-46.271000000000001</v>
      </c>
      <c r="E22" s="63">
        <f t="shared" si="0"/>
        <v>0.59155842752479959</v>
      </c>
      <c r="F22" s="102">
        <v>-20.805</v>
      </c>
      <c r="G22" s="102">
        <v>-25.466000000000001</v>
      </c>
      <c r="H22" s="102">
        <v>-24.771000000000001</v>
      </c>
      <c r="I22" s="102">
        <v>-24.558</v>
      </c>
      <c r="J22" s="102">
        <v>-40.848999999999997</v>
      </c>
      <c r="K22" s="159">
        <v>-32.793999999999997</v>
      </c>
      <c r="L22" s="102"/>
      <c r="M22" s="102"/>
      <c r="N22" s="34"/>
    </row>
    <row r="23" spans="1:14" s="16" customFormat="1" ht="19.5" customHeight="1">
      <c r="A23" s="9"/>
      <c r="B23" s="246" t="s">
        <v>196</v>
      </c>
      <c r="C23" s="101">
        <v>-69.301000000000002</v>
      </c>
      <c r="D23" s="102">
        <v>-42.948999999999998</v>
      </c>
      <c r="E23" s="63">
        <f>IF(ISERROR(C23/D23-1)=TRUE,"n.m.",IF(OR(C23/D23-1&gt;150%=TRUE,C23/D23-1&lt;-100%=TRUE)=TRUE,"n.m.",C23/D23-1))</f>
        <v>0.61356492584227817</v>
      </c>
      <c r="F23" s="102">
        <v>-20.329999999999998</v>
      </c>
      <c r="G23" s="102">
        <v>-22.619</v>
      </c>
      <c r="H23" s="102">
        <v>-21.417999999999999</v>
      </c>
      <c r="I23" s="102">
        <v>-21.457999999999998</v>
      </c>
      <c r="J23" s="102">
        <v>-36.869999999999997</v>
      </c>
      <c r="K23" s="159">
        <v>-32.430999999999997</v>
      </c>
      <c r="L23" s="102"/>
      <c r="M23" s="102"/>
      <c r="N23" s="34"/>
    </row>
    <row r="24" spans="1:14" s="16" customFormat="1" ht="19.5" customHeight="1">
      <c r="A24" s="9"/>
      <c r="B24" s="31" t="s">
        <v>84</v>
      </c>
      <c r="C24" s="101">
        <v>-0.29399999999999998</v>
      </c>
      <c r="D24" s="102">
        <v>-0.371</v>
      </c>
      <c r="E24" s="63">
        <f t="shared" ref="E24:E27" si="1">IF(ISERROR(C24/D24-1)=TRUE,"n.m.",IF(OR(C24/D24-1&gt;150%=TRUE,C24/D24-1&lt;-100%=TRUE)=TRUE,"n.m.",C24/D24-1))</f>
        <v>-0.20754716981132082</v>
      </c>
      <c r="F24" s="102">
        <v>-0.16600000000000001</v>
      </c>
      <c r="G24" s="102">
        <v>-0.20499999999999999</v>
      </c>
      <c r="H24" s="102">
        <v>-0.115</v>
      </c>
      <c r="I24" s="102">
        <v>-1.381</v>
      </c>
      <c r="J24" s="102">
        <v>-0.155</v>
      </c>
      <c r="K24" s="159">
        <v>-0.13900000000000001</v>
      </c>
      <c r="L24" s="102"/>
      <c r="M24" s="102"/>
      <c r="N24" s="34"/>
    </row>
    <row r="25" spans="1:14" s="39" customFormat="1" ht="19.5" customHeight="1">
      <c r="A25" s="9"/>
      <c r="B25" s="31" t="s">
        <v>85</v>
      </c>
      <c r="C25" s="101">
        <v>-0.91</v>
      </c>
      <c r="D25" s="102">
        <v>21.96</v>
      </c>
      <c r="E25" s="63" t="str">
        <f t="shared" si="1"/>
        <v>n.m.</v>
      </c>
      <c r="F25" s="102">
        <v>39.765999999999998</v>
      </c>
      <c r="G25" s="102">
        <v>-17.806000000000001</v>
      </c>
      <c r="H25" s="102">
        <v>6.2119999999999997</v>
      </c>
      <c r="I25" s="102">
        <v>-23.678000000000001</v>
      </c>
      <c r="J25" s="102">
        <v>0.99299999999999999</v>
      </c>
      <c r="K25" s="159">
        <v>-1.903</v>
      </c>
      <c r="L25" s="102"/>
      <c r="M25" s="102"/>
      <c r="N25" s="15"/>
    </row>
    <row r="26" spans="1:14" s="39" customFormat="1" ht="19.5" customHeight="1">
      <c r="A26" s="176"/>
      <c r="B26" s="40" t="s">
        <v>86</v>
      </c>
      <c r="C26" s="103">
        <v>24.69</v>
      </c>
      <c r="D26" s="57">
        <v>115.35299999999999</v>
      </c>
      <c r="E26" s="89">
        <f t="shared" si="1"/>
        <v>-0.78596135341083451</v>
      </c>
      <c r="F26" s="57">
        <v>35.58</v>
      </c>
      <c r="G26" s="57">
        <v>79.772999999999996</v>
      </c>
      <c r="H26" s="57">
        <v>38.048000000000002</v>
      </c>
      <c r="I26" s="57">
        <v>-21.837</v>
      </c>
      <c r="J26" s="57">
        <v>-37.936</v>
      </c>
      <c r="K26" s="160">
        <v>62.625999999999998</v>
      </c>
      <c r="L26" s="57"/>
      <c r="M26" s="57"/>
      <c r="N26" s="15"/>
    </row>
    <row r="27" spans="1:14" ht="19.5" customHeight="1" thickBot="1">
      <c r="A27" s="176"/>
      <c r="B27" s="40" t="s">
        <v>188</v>
      </c>
      <c r="C27" s="104">
        <v>59.89</v>
      </c>
      <c r="D27" s="105">
        <v>117.395</v>
      </c>
      <c r="E27" s="90">
        <f t="shared" si="1"/>
        <v>-0.48984198645598187</v>
      </c>
      <c r="F27" s="57">
        <v>33.417999999999999</v>
      </c>
      <c r="G27" s="57">
        <v>83.977000000000004</v>
      </c>
      <c r="H27" s="57">
        <v>78.346999999999994</v>
      </c>
      <c r="I27" s="57">
        <v>-45.976999999999997</v>
      </c>
      <c r="J27" s="284">
        <v>-21.186</v>
      </c>
      <c r="K27" s="161">
        <v>81.075999999999993</v>
      </c>
      <c r="L27" s="57"/>
      <c r="M27" s="57"/>
      <c r="N27" s="44"/>
    </row>
    <row r="28" spans="1:14" ht="6.75" customHeight="1">
      <c r="A28" s="35"/>
      <c r="B28" s="40"/>
      <c r="C28" s="57"/>
      <c r="D28" s="57"/>
      <c r="E28" s="38"/>
      <c r="F28" s="57"/>
      <c r="G28" s="57"/>
      <c r="H28" s="57"/>
      <c r="I28" s="57"/>
      <c r="J28" s="102"/>
      <c r="K28" s="57"/>
      <c r="L28" s="57"/>
      <c r="M28" s="57"/>
      <c r="N28" s="44"/>
    </row>
    <row r="29" spans="1:14" ht="19.5" customHeight="1">
      <c r="A29" s="5"/>
      <c r="B29" s="4"/>
      <c r="C29" s="43"/>
      <c r="D29" s="43"/>
      <c r="E29" s="7"/>
      <c r="F29" s="43"/>
      <c r="G29" s="43"/>
      <c r="H29" s="43"/>
      <c r="I29" s="43"/>
      <c r="J29" s="57"/>
      <c r="K29" s="43"/>
      <c r="L29" s="43"/>
      <c r="M29" s="43"/>
      <c r="N29" s="44"/>
    </row>
    <row r="30" spans="1:14" ht="19.5" customHeight="1">
      <c r="A30" s="45" t="s">
        <v>100</v>
      </c>
      <c r="B30" s="46"/>
      <c r="C30" s="43"/>
      <c r="D30" s="43"/>
      <c r="E30" s="7"/>
      <c r="F30" s="43"/>
      <c r="G30" s="43"/>
      <c r="H30" s="43"/>
      <c r="I30" s="43"/>
      <c r="J30" s="102"/>
      <c r="K30" s="43"/>
      <c r="L30" s="43"/>
      <c r="M30" s="43"/>
      <c r="N30" s="44"/>
    </row>
    <row r="31" spans="1:14" ht="19.5" customHeight="1">
      <c r="A31" s="47"/>
      <c r="B31" s="40" t="s">
        <v>94</v>
      </c>
      <c r="C31" s="48">
        <f>-C18/C13</f>
        <v>0.87576881968488562</v>
      </c>
      <c r="D31" s="48">
        <f>-D18/D13</f>
        <v>0.78130577341404817</v>
      </c>
      <c r="E31" s="49">
        <f>(C31-D31)*10000</f>
        <v>944.63046270837458</v>
      </c>
      <c r="F31" s="48">
        <f t="shared" ref="F31:J31" si="2">-F18/F13</f>
        <v>0.84107076229750066</v>
      </c>
      <c r="G31" s="48">
        <f t="shared" si="2"/>
        <v>0.7292435414555597</v>
      </c>
      <c r="H31" s="48">
        <f t="shared" si="2"/>
        <v>0.81696078797149563</v>
      </c>
      <c r="I31" s="48">
        <f t="shared" si="2"/>
        <v>0.83792494657680128</v>
      </c>
      <c r="J31" s="48">
        <f t="shared" si="2"/>
        <v>0.9200178936951835</v>
      </c>
      <c r="K31" s="48">
        <f t="shared" ref="K31" si="3">-K18/K13</f>
        <v>0.83546057603493162</v>
      </c>
      <c r="L31" s="48"/>
      <c r="M31" s="48"/>
      <c r="N31" s="5"/>
    </row>
    <row r="32" spans="1:14" ht="19.5" customHeight="1">
      <c r="A32" s="47"/>
      <c r="B32" s="40" t="s">
        <v>95</v>
      </c>
      <c r="C32" s="50">
        <v>-1.4099432009875841</v>
      </c>
      <c r="D32" s="50">
        <v>21.886451247289983</v>
      </c>
      <c r="E32" s="49">
        <f>C32-D32</f>
        <v>-23.296394448277567</v>
      </c>
      <c r="F32" s="50">
        <v>40.209242462434254</v>
      </c>
      <c r="G32" s="50">
        <v>3.5047900116819384</v>
      </c>
      <c r="H32" s="50">
        <v>14.126486827813133</v>
      </c>
      <c r="I32" s="50">
        <v>34.728766303984841</v>
      </c>
      <c r="J32" s="50">
        <v>22.825565007325242</v>
      </c>
      <c r="K32" s="50">
        <v>-25.296168920071104</v>
      </c>
      <c r="L32" s="57"/>
      <c r="M32" s="57"/>
      <c r="N32" s="5"/>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48784.953999999998</v>
      </c>
      <c r="D34" s="57">
        <v>48083.197999999997</v>
      </c>
      <c r="E34" s="38">
        <f>IF(C34*D34&gt;0,C34/D34-1,"n.m.")</f>
        <v>1.4594619933557595E-2</v>
      </c>
      <c r="F34" s="57">
        <v>47876.902000000002</v>
      </c>
      <c r="G34" s="57">
        <v>48083.197999999997</v>
      </c>
      <c r="H34" s="57">
        <v>47442.322</v>
      </c>
      <c r="I34" s="57">
        <v>47379.358999999997</v>
      </c>
      <c r="J34" s="57">
        <v>48744.438999999998</v>
      </c>
      <c r="K34" s="57">
        <v>48784.953999999998</v>
      </c>
      <c r="L34" s="57"/>
      <c r="M34" s="57"/>
      <c r="N34" s="5"/>
    </row>
    <row r="35" spans="1:14" ht="19.5" customHeight="1">
      <c r="A35" s="54"/>
      <c r="B35" s="36" t="s">
        <v>102</v>
      </c>
      <c r="C35" s="57">
        <v>63846.728999999999</v>
      </c>
      <c r="D35" s="57">
        <v>59920.375</v>
      </c>
      <c r="E35" s="38">
        <f>IF(C35*D35&gt;0,C35/D35-1,"n.m.")</f>
        <v>6.5526192050700649E-2</v>
      </c>
      <c r="F35" s="57">
        <v>60224.593999999997</v>
      </c>
      <c r="G35" s="57">
        <v>59920.375</v>
      </c>
      <c r="H35" s="57">
        <v>62877.438999999998</v>
      </c>
      <c r="I35" s="57">
        <v>63441.788999999997</v>
      </c>
      <c r="J35" s="57">
        <v>65118.783000000003</v>
      </c>
      <c r="K35" s="57">
        <v>63846.728999999999</v>
      </c>
      <c r="L35" s="57"/>
      <c r="M35" s="57"/>
      <c r="N35" s="5"/>
    </row>
    <row r="36" spans="1:14" ht="19.5" customHeight="1">
      <c r="A36" s="47"/>
      <c r="B36" s="40" t="s">
        <v>178</v>
      </c>
      <c r="C36" s="57">
        <v>24582.208500000001</v>
      </c>
      <c r="D36" s="57">
        <v>23837.624500000002</v>
      </c>
      <c r="E36" s="38">
        <f>IF(C36*D36&gt;0,C36/D36-1,"n.m.")</f>
        <v>3.1235662764970584E-2</v>
      </c>
      <c r="F36" s="57">
        <v>27168.821499999998</v>
      </c>
      <c r="G36" s="57">
        <v>23837.624500000002</v>
      </c>
      <c r="H36" s="57">
        <v>24079.661499999998</v>
      </c>
      <c r="I36" s="57">
        <v>24046.668000000001</v>
      </c>
      <c r="J36" s="57">
        <v>28272.941500000001</v>
      </c>
      <c r="K36" s="57">
        <v>24582.208500000001</v>
      </c>
      <c r="L36" s="57"/>
      <c r="M36" s="57"/>
      <c r="N36" s="5"/>
    </row>
    <row r="37" spans="1:14" s="60" customFormat="1" ht="19.5" customHeight="1">
      <c r="A37" s="45" t="s">
        <v>8</v>
      </c>
      <c r="B37" s="51"/>
      <c r="C37" s="57"/>
      <c r="D37" s="57"/>
      <c r="E37" s="56"/>
      <c r="F37" s="57"/>
      <c r="G37" s="57"/>
      <c r="H37" s="57"/>
      <c r="I37" s="57"/>
      <c r="J37" s="57"/>
      <c r="K37" s="57"/>
      <c r="L37" s="57"/>
      <c r="M37" s="57"/>
      <c r="N37" s="58"/>
    </row>
    <row r="38" spans="1:14" s="60" customFormat="1" ht="19.5" customHeight="1">
      <c r="A38" s="5"/>
      <c r="B38" s="36" t="s">
        <v>98</v>
      </c>
      <c r="C38" s="57">
        <v>6565.4620000000004</v>
      </c>
      <c r="D38" s="57">
        <v>6634.2889999999998</v>
      </c>
      <c r="E38" s="38">
        <f>IF(C38*D38&gt;0,C38/D38-1,"n.m.")</f>
        <v>-1.0374434999741444E-2</v>
      </c>
      <c r="F38" s="57">
        <v>6803.3969999999999</v>
      </c>
      <c r="G38" s="57">
        <v>6634.2889999999998</v>
      </c>
      <c r="H38" s="57">
        <v>6750.6840000000002</v>
      </c>
      <c r="I38" s="57">
        <v>6701.3540000000003</v>
      </c>
      <c r="J38" s="57">
        <v>6613.7690000000002</v>
      </c>
      <c r="K38" s="57">
        <v>6565.4620000000004</v>
      </c>
      <c r="L38" s="57"/>
      <c r="M38" s="57"/>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J6" numberStoredAsText="1"/>
    <ignoredError sqref="E31"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1</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1125.3230000000001</v>
      </c>
      <c r="D8" s="102">
        <v>1174.4570000000001</v>
      </c>
      <c r="E8" s="63">
        <f t="shared" ref="E8:E22" si="0">IF(ISERROR(C8/D8-1)=TRUE,"n.m.",IF(OR(C8/D8-1&gt;150%=TRUE,C8/D8-1&lt;-100%=TRUE)=TRUE,"n.m.",C8/D8-1))</f>
        <v>-4.1835503556111431E-2</v>
      </c>
      <c r="F8" s="102">
        <v>561.92200000000003</v>
      </c>
      <c r="G8" s="102">
        <v>612.53499999999997</v>
      </c>
      <c r="H8" s="102">
        <v>572.77300000000002</v>
      </c>
      <c r="I8" s="102">
        <v>580.16899999999998</v>
      </c>
      <c r="J8" s="102">
        <v>560.98800000000006</v>
      </c>
      <c r="K8" s="159">
        <v>564.33500000000004</v>
      </c>
      <c r="L8" s="102"/>
      <c r="M8" s="102"/>
      <c r="N8" s="34"/>
    </row>
    <row r="9" spans="1:14" s="16" customFormat="1" ht="19.5" customHeight="1">
      <c r="A9" s="9"/>
      <c r="B9" s="31" t="s">
        <v>70</v>
      </c>
      <c r="C9" s="101">
        <v>8.56</v>
      </c>
      <c r="D9" s="102">
        <v>45.94</v>
      </c>
      <c r="E9" s="63">
        <f t="shared" si="0"/>
        <v>-0.81367000435350456</v>
      </c>
      <c r="F9" s="102">
        <v>7.3440000000000003</v>
      </c>
      <c r="G9" s="102">
        <v>38.595999999999997</v>
      </c>
      <c r="H9" s="102">
        <v>24.241</v>
      </c>
      <c r="I9" s="102">
        <v>11.693</v>
      </c>
      <c r="J9" s="102">
        <v>5.05</v>
      </c>
      <c r="K9" s="159">
        <v>3.51</v>
      </c>
      <c r="L9" s="102"/>
      <c r="M9" s="102"/>
      <c r="N9" s="34"/>
    </row>
    <row r="10" spans="1:14" s="16" customFormat="1" ht="19.5" customHeight="1">
      <c r="A10" s="9"/>
      <c r="B10" s="31" t="s">
        <v>71</v>
      </c>
      <c r="C10" s="101">
        <v>292.63600000000002</v>
      </c>
      <c r="D10" s="102">
        <v>261.87599999999998</v>
      </c>
      <c r="E10" s="63">
        <f t="shared" si="0"/>
        <v>0.11746017198979697</v>
      </c>
      <c r="F10" s="102">
        <v>106.932</v>
      </c>
      <c r="G10" s="102">
        <v>154.94399999999999</v>
      </c>
      <c r="H10" s="102">
        <v>149.81399999999999</v>
      </c>
      <c r="I10" s="102">
        <v>144.62200000000001</v>
      </c>
      <c r="J10" s="102">
        <v>154.47200000000001</v>
      </c>
      <c r="K10" s="159">
        <v>138.16399999999999</v>
      </c>
      <c r="L10" s="102"/>
      <c r="M10" s="102"/>
      <c r="N10" s="34"/>
    </row>
    <row r="11" spans="1:14" s="16" customFormat="1" ht="19.5" customHeight="1">
      <c r="A11" s="9"/>
      <c r="B11" s="31" t="s">
        <v>72</v>
      </c>
      <c r="C11" s="101">
        <v>630.60299999999995</v>
      </c>
      <c r="D11" s="102">
        <v>510.04199999999997</v>
      </c>
      <c r="E11" s="63">
        <f t="shared" si="0"/>
        <v>0.23637465149928816</v>
      </c>
      <c r="F11" s="102">
        <v>330.12</v>
      </c>
      <c r="G11" s="102">
        <v>179.922</v>
      </c>
      <c r="H11" s="102">
        <v>115.447</v>
      </c>
      <c r="I11" s="102">
        <v>170.34200000000001</v>
      </c>
      <c r="J11" s="102">
        <v>331.80500000000001</v>
      </c>
      <c r="K11" s="159">
        <v>298.798</v>
      </c>
      <c r="L11" s="102"/>
      <c r="M11" s="102"/>
      <c r="N11" s="34"/>
    </row>
    <row r="12" spans="1:14" s="16" customFormat="1" ht="19.5" customHeight="1">
      <c r="A12" s="9"/>
      <c r="B12" s="31" t="s">
        <v>73</v>
      </c>
      <c r="C12" s="101">
        <v>-8.1259999999999994</v>
      </c>
      <c r="D12" s="102">
        <v>-100.72</v>
      </c>
      <c r="E12" s="63">
        <f t="shared" si="0"/>
        <v>-0.91932088959491665</v>
      </c>
      <c r="F12" s="102">
        <v>-14.909000000000001</v>
      </c>
      <c r="G12" s="102">
        <v>-85.811000000000007</v>
      </c>
      <c r="H12" s="102">
        <v>-50.411000000000001</v>
      </c>
      <c r="I12" s="102">
        <v>129.38399999999999</v>
      </c>
      <c r="J12" s="102">
        <v>3.5550000000000002</v>
      </c>
      <c r="K12" s="159">
        <v>-11.680999999999999</v>
      </c>
      <c r="L12" s="102"/>
      <c r="M12" s="102"/>
      <c r="N12" s="34"/>
    </row>
    <row r="13" spans="1:14" s="39" customFormat="1" ht="19.5" customHeight="1">
      <c r="A13" s="35"/>
      <c r="B13" s="36" t="s">
        <v>74</v>
      </c>
      <c r="C13" s="103">
        <v>2048.9960000000001</v>
      </c>
      <c r="D13" s="57">
        <v>1891.595</v>
      </c>
      <c r="E13" s="89">
        <f t="shared" si="0"/>
        <v>8.3210729569490383E-2</v>
      </c>
      <c r="F13" s="57">
        <v>991.40899999999999</v>
      </c>
      <c r="G13" s="57">
        <v>900.18600000000004</v>
      </c>
      <c r="H13" s="57">
        <v>811.86400000000003</v>
      </c>
      <c r="I13" s="57">
        <v>1036.21</v>
      </c>
      <c r="J13" s="57">
        <v>1055.8699999999999</v>
      </c>
      <c r="K13" s="160">
        <v>993.12599999999998</v>
      </c>
      <c r="L13" s="57"/>
      <c r="M13" s="57"/>
      <c r="N13" s="15"/>
    </row>
    <row r="14" spans="1:14" s="16" customFormat="1" ht="19.5" customHeight="1">
      <c r="A14" s="9"/>
      <c r="B14" s="31" t="s">
        <v>75</v>
      </c>
      <c r="C14" s="101">
        <v>-340.50200000000001</v>
      </c>
      <c r="D14" s="102">
        <v>-315.19299999999998</v>
      </c>
      <c r="E14" s="63">
        <f t="shared" si="0"/>
        <v>8.0296834003293238E-2</v>
      </c>
      <c r="F14" s="102">
        <v>-171.58500000000001</v>
      </c>
      <c r="G14" s="102">
        <v>-143.608</v>
      </c>
      <c r="H14" s="102">
        <v>-161.351</v>
      </c>
      <c r="I14" s="102">
        <v>-151.95500000000001</v>
      </c>
      <c r="J14" s="102">
        <v>-163.72800000000001</v>
      </c>
      <c r="K14" s="159">
        <v>-176.774</v>
      </c>
      <c r="L14" s="102"/>
      <c r="M14" s="102"/>
      <c r="N14" s="34"/>
    </row>
    <row r="15" spans="1:14" s="16" customFormat="1" ht="19.5" customHeight="1">
      <c r="A15" s="9"/>
      <c r="B15" s="31" t="s">
        <v>76</v>
      </c>
      <c r="C15" s="101">
        <v>-558.89800000000002</v>
      </c>
      <c r="D15" s="102">
        <v>-529.97500000000002</v>
      </c>
      <c r="E15" s="63">
        <f t="shared" si="0"/>
        <v>5.4574272371338273E-2</v>
      </c>
      <c r="F15" s="102">
        <v>-263.73</v>
      </c>
      <c r="G15" s="102">
        <v>-266.245</v>
      </c>
      <c r="H15" s="102">
        <v>-253.74600000000001</v>
      </c>
      <c r="I15" s="102">
        <v>-239.06399999999999</v>
      </c>
      <c r="J15" s="102">
        <v>-278.64400000000001</v>
      </c>
      <c r="K15" s="159">
        <v>-280.25400000000002</v>
      </c>
      <c r="L15" s="102"/>
      <c r="M15" s="102"/>
      <c r="N15" s="34"/>
    </row>
    <row r="16" spans="1:14" s="16" customFormat="1" ht="19.5" customHeight="1">
      <c r="A16" s="9"/>
      <c r="B16" s="31" t="s">
        <v>77</v>
      </c>
      <c r="C16" s="101">
        <v>0.83199999999999996</v>
      </c>
      <c r="D16" s="102">
        <v>1.06</v>
      </c>
      <c r="E16" s="63">
        <f t="shared" si="0"/>
        <v>-0.21509433962264157</v>
      </c>
      <c r="F16" s="102">
        <v>0.52800000000000002</v>
      </c>
      <c r="G16" s="102">
        <v>0.53200000000000003</v>
      </c>
      <c r="H16" s="102">
        <v>1.6919999999999999</v>
      </c>
      <c r="I16" s="102">
        <v>0.54500000000000004</v>
      </c>
      <c r="J16" s="102">
        <v>0.46</v>
      </c>
      <c r="K16" s="159">
        <v>0.372</v>
      </c>
      <c r="L16" s="102"/>
      <c r="M16" s="102"/>
      <c r="N16" s="34"/>
    </row>
    <row r="17" spans="1:14" s="16" customFormat="1" ht="19.5" customHeight="1">
      <c r="A17" s="9"/>
      <c r="B17" s="31" t="s">
        <v>78</v>
      </c>
      <c r="C17" s="101">
        <v>-1.3109999999999999</v>
      </c>
      <c r="D17" s="102">
        <v>-1.349</v>
      </c>
      <c r="E17" s="63">
        <f t="shared" si="0"/>
        <v>-2.8169014084507116E-2</v>
      </c>
      <c r="F17" s="102">
        <v>-0.77900000000000003</v>
      </c>
      <c r="G17" s="102">
        <v>-0.56999999999999995</v>
      </c>
      <c r="H17" s="102">
        <v>-0.73899999999999999</v>
      </c>
      <c r="I17" s="102">
        <v>-0.746</v>
      </c>
      <c r="J17" s="102">
        <v>-0.66</v>
      </c>
      <c r="K17" s="159">
        <v>-0.65100000000000002</v>
      </c>
      <c r="L17" s="102"/>
      <c r="M17" s="102"/>
      <c r="N17" s="34"/>
    </row>
    <row r="18" spans="1:14" s="39" customFormat="1" ht="19.5" customHeight="1">
      <c r="A18" s="35"/>
      <c r="B18" s="40" t="s">
        <v>79</v>
      </c>
      <c r="C18" s="103">
        <v>-899.87900000000002</v>
      </c>
      <c r="D18" s="57">
        <v>-845.45699999999999</v>
      </c>
      <c r="E18" s="89">
        <f t="shared" si="0"/>
        <v>6.436992064646696E-2</v>
      </c>
      <c r="F18" s="57">
        <v>-435.56599999999997</v>
      </c>
      <c r="G18" s="57">
        <v>-409.89100000000002</v>
      </c>
      <c r="H18" s="57">
        <v>-414.14400000000001</v>
      </c>
      <c r="I18" s="57">
        <v>-391.22</v>
      </c>
      <c r="J18" s="57">
        <v>-442.572</v>
      </c>
      <c r="K18" s="160">
        <v>-457.30700000000002</v>
      </c>
      <c r="L18" s="57"/>
      <c r="M18" s="57"/>
      <c r="N18" s="15"/>
    </row>
    <row r="19" spans="1:14" s="39" customFormat="1" ht="19.5" customHeight="1">
      <c r="A19" s="35"/>
      <c r="B19" s="40" t="s">
        <v>80</v>
      </c>
      <c r="C19" s="103">
        <v>1149.117</v>
      </c>
      <c r="D19" s="57">
        <v>1046.1379999999999</v>
      </c>
      <c r="E19" s="89">
        <f t="shared" si="0"/>
        <v>9.8437299859100769E-2</v>
      </c>
      <c r="F19" s="57">
        <v>555.84299999999996</v>
      </c>
      <c r="G19" s="57">
        <v>490.29500000000002</v>
      </c>
      <c r="H19" s="57">
        <v>397.72</v>
      </c>
      <c r="I19" s="57">
        <v>644.99</v>
      </c>
      <c r="J19" s="57">
        <v>613.298</v>
      </c>
      <c r="K19" s="160">
        <v>535.81899999999996</v>
      </c>
      <c r="L19" s="57"/>
      <c r="M19" s="57"/>
      <c r="N19" s="15"/>
    </row>
    <row r="20" spans="1:14" s="16" customFormat="1" ht="19.5" customHeight="1">
      <c r="A20" s="9"/>
      <c r="B20" s="41" t="s">
        <v>81</v>
      </c>
      <c r="C20" s="101">
        <v>-119.90300000000001</v>
      </c>
      <c r="D20" s="102">
        <v>-97.471999999999994</v>
      </c>
      <c r="E20" s="63">
        <f t="shared" si="0"/>
        <v>0.23012762639527251</v>
      </c>
      <c r="F20" s="102">
        <v>-0.48099999999999998</v>
      </c>
      <c r="G20" s="102">
        <v>-96.991</v>
      </c>
      <c r="H20" s="102">
        <v>68.379000000000005</v>
      </c>
      <c r="I20" s="102">
        <v>-100.34399999999999</v>
      </c>
      <c r="J20" s="102">
        <v>-27.736999999999998</v>
      </c>
      <c r="K20" s="159">
        <v>-92.165999999999997</v>
      </c>
      <c r="L20" s="102"/>
      <c r="M20" s="102"/>
      <c r="N20" s="34"/>
    </row>
    <row r="21" spans="1:14" s="39" customFormat="1" ht="19.5" customHeight="1">
      <c r="A21" s="35"/>
      <c r="B21" s="40" t="s">
        <v>82</v>
      </c>
      <c r="C21" s="103">
        <v>1029.2139999999999</v>
      </c>
      <c r="D21" s="57">
        <v>948.66600000000005</v>
      </c>
      <c r="E21" s="89">
        <f t="shared" si="0"/>
        <v>8.4906595155723741E-2</v>
      </c>
      <c r="F21" s="57">
        <v>555.36199999999997</v>
      </c>
      <c r="G21" s="57">
        <v>393.30399999999997</v>
      </c>
      <c r="H21" s="57">
        <v>466.09899999999999</v>
      </c>
      <c r="I21" s="57">
        <v>544.64599999999996</v>
      </c>
      <c r="J21" s="57">
        <v>585.56100000000004</v>
      </c>
      <c r="K21" s="160">
        <v>443.65300000000002</v>
      </c>
      <c r="L21" s="57"/>
      <c r="M21" s="57"/>
      <c r="N21" s="15"/>
    </row>
    <row r="22" spans="1:14" s="16" customFormat="1" ht="19.5" customHeight="1">
      <c r="A22" s="9"/>
      <c r="B22" s="31" t="s">
        <v>195</v>
      </c>
      <c r="C22" s="101">
        <v>-135.113</v>
      </c>
      <c r="D22" s="102">
        <v>-18.561</v>
      </c>
      <c r="E22" s="63" t="str">
        <f t="shared" si="0"/>
        <v>n.m.</v>
      </c>
      <c r="F22" s="102">
        <v>8.49</v>
      </c>
      <c r="G22" s="102">
        <v>-27.050999999999998</v>
      </c>
      <c r="H22" s="102">
        <v>-37.430999999999997</v>
      </c>
      <c r="I22" s="102">
        <v>-21.43</v>
      </c>
      <c r="J22" s="102">
        <v>-63.988999999999997</v>
      </c>
      <c r="K22" s="159">
        <v>-71.123999999999995</v>
      </c>
      <c r="L22" s="102"/>
      <c r="M22" s="102"/>
      <c r="N22" s="34"/>
    </row>
    <row r="23" spans="1:14" s="16" customFormat="1" ht="19.5" customHeight="1">
      <c r="A23" s="9"/>
      <c r="B23" s="246" t="s">
        <v>196</v>
      </c>
      <c r="C23" s="101">
        <v>-90.768000000000001</v>
      </c>
      <c r="D23" s="102">
        <v>-44.195999999999998</v>
      </c>
      <c r="E23" s="63">
        <f>IF(ISERROR(C23/D23-1)=TRUE,"n.m.",IF(OR(C23/D23-1&gt;150%=TRUE,C23/D23-1&lt;-100%=TRUE)=TRUE,"n.m.",C23/D23-1))</f>
        <v>1.0537605213141461</v>
      </c>
      <c r="F23" s="102">
        <v>-22.399000000000001</v>
      </c>
      <c r="G23" s="102">
        <v>-21.797000000000001</v>
      </c>
      <c r="H23" s="102">
        <v>-22.446000000000002</v>
      </c>
      <c r="I23" s="102">
        <v>-21.376000000000001</v>
      </c>
      <c r="J23" s="102">
        <v>-63.817</v>
      </c>
      <c r="K23" s="159">
        <v>-26.951000000000001</v>
      </c>
      <c r="L23" s="102"/>
      <c r="M23" s="102"/>
      <c r="N23" s="34"/>
    </row>
    <row r="24" spans="1:14" s="16" customFormat="1" ht="19.5" customHeight="1">
      <c r="A24" s="9"/>
      <c r="B24" s="31" t="s">
        <v>84</v>
      </c>
      <c r="C24" s="101">
        <v>0.42699999999999999</v>
      </c>
      <c r="D24" s="102">
        <v>4.2999999999999997E-2</v>
      </c>
      <c r="E24" s="63" t="str">
        <f t="shared" ref="E24:E27" si="1">IF(ISERROR(C24/D24-1)=TRUE,"n.m.",IF(OR(C24/D24-1&gt;150%=TRUE,C24/D24-1&lt;-100%=TRUE)=TRUE,"n.m.",C24/D24-1))</f>
        <v>n.m.</v>
      </c>
      <c r="F24" s="102">
        <v>2E-3</v>
      </c>
      <c r="G24" s="102">
        <v>4.1000000000000002E-2</v>
      </c>
      <c r="H24" s="102">
        <v>2.1000000000000001E-2</v>
      </c>
      <c r="I24" s="102">
        <v>0.30099999999999999</v>
      </c>
      <c r="J24" s="102">
        <v>0.12</v>
      </c>
      <c r="K24" s="159">
        <v>0.307</v>
      </c>
      <c r="L24" s="102"/>
      <c r="M24" s="102"/>
      <c r="N24" s="34"/>
    </row>
    <row r="25" spans="1:14" s="39" customFormat="1" ht="19.5" customHeight="1">
      <c r="A25" s="9"/>
      <c r="B25" s="31" t="s">
        <v>85</v>
      </c>
      <c r="C25" s="101">
        <v>0.33600000000000002</v>
      </c>
      <c r="D25" s="102">
        <v>-63.223999999999997</v>
      </c>
      <c r="E25" s="63" t="str">
        <f t="shared" si="1"/>
        <v>n.m.</v>
      </c>
      <c r="F25" s="102">
        <v>4.452</v>
      </c>
      <c r="G25" s="102">
        <v>-67.676000000000002</v>
      </c>
      <c r="H25" s="102">
        <v>28.643999999999998</v>
      </c>
      <c r="I25" s="102">
        <v>-48.762</v>
      </c>
      <c r="J25" s="102">
        <v>-7.718</v>
      </c>
      <c r="K25" s="159">
        <v>8.0540000000000003</v>
      </c>
      <c r="L25" s="102"/>
      <c r="M25" s="102"/>
      <c r="N25" s="15"/>
    </row>
    <row r="26" spans="1:14" s="39" customFormat="1" ht="19.5" customHeight="1">
      <c r="A26" s="176"/>
      <c r="B26" s="40" t="s">
        <v>86</v>
      </c>
      <c r="C26" s="103">
        <v>894.86400000000003</v>
      </c>
      <c r="D26" s="57">
        <v>866.92399999999998</v>
      </c>
      <c r="E26" s="89">
        <f t="shared" si="1"/>
        <v>3.222889203667223E-2</v>
      </c>
      <c r="F26" s="57">
        <v>568.30600000000004</v>
      </c>
      <c r="G26" s="57">
        <v>298.61799999999999</v>
      </c>
      <c r="H26" s="57">
        <v>457.33300000000003</v>
      </c>
      <c r="I26" s="57">
        <v>474.755</v>
      </c>
      <c r="J26" s="57">
        <v>513.97400000000005</v>
      </c>
      <c r="K26" s="160">
        <v>380.89</v>
      </c>
      <c r="L26" s="57"/>
      <c r="M26" s="57"/>
      <c r="N26" s="15"/>
    </row>
    <row r="27" spans="1:14" ht="19.5" customHeight="1" thickBot="1">
      <c r="A27" s="176"/>
      <c r="B27" s="40" t="s">
        <v>188</v>
      </c>
      <c r="C27" s="104">
        <v>606.38499999999999</v>
      </c>
      <c r="D27" s="105">
        <v>584.27700000000004</v>
      </c>
      <c r="E27" s="90">
        <f t="shared" si="1"/>
        <v>3.783821714700375E-2</v>
      </c>
      <c r="F27" s="57">
        <v>386.952</v>
      </c>
      <c r="G27" s="57">
        <v>197.32499999999999</v>
      </c>
      <c r="H27" s="57">
        <v>263.31900000000002</v>
      </c>
      <c r="I27" s="57">
        <v>396.21899999999999</v>
      </c>
      <c r="J27" s="284">
        <v>354.553</v>
      </c>
      <c r="K27" s="161">
        <v>251.83199999999999</v>
      </c>
      <c r="L27" s="57"/>
      <c r="M27" s="57"/>
      <c r="N27" s="44"/>
    </row>
    <row r="28" spans="1:14" ht="6.75" customHeight="1">
      <c r="A28" s="35"/>
      <c r="B28" s="40"/>
      <c r="C28" s="57"/>
      <c r="D28" s="57"/>
      <c r="E28" s="38"/>
      <c r="F28" s="57"/>
      <c r="G28" s="57"/>
      <c r="H28" s="57"/>
      <c r="I28" s="57"/>
      <c r="J28" s="102"/>
      <c r="K28" s="57"/>
      <c r="L28" s="57"/>
      <c r="M28" s="57"/>
      <c r="N28" s="44"/>
    </row>
    <row r="29" spans="1:14" ht="19.5" customHeight="1">
      <c r="A29" s="5"/>
      <c r="B29" s="4"/>
      <c r="C29" s="43"/>
      <c r="D29" s="43"/>
      <c r="E29" s="7"/>
      <c r="F29" s="43"/>
      <c r="G29" s="43"/>
      <c r="H29" s="43"/>
      <c r="I29" s="43"/>
      <c r="J29" s="57"/>
      <c r="K29" s="43"/>
      <c r="L29" s="43"/>
      <c r="M29" s="43"/>
      <c r="N29" s="44"/>
    </row>
    <row r="30" spans="1:14" ht="19.5" customHeight="1">
      <c r="A30" s="45" t="s">
        <v>100</v>
      </c>
      <c r="B30" s="46"/>
      <c r="C30" s="43"/>
      <c r="D30" s="43"/>
      <c r="E30" s="7"/>
      <c r="F30" s="43"/>
      <c r="G30" s="43"/>
      <c r="H30" s="43"/>
      <c r="I30" s="43"/>
      <c r="J30" s="102"/>
      <c r="K30" s="43"/>
      <c r="L30" s="43"/>
      <c r="M30" s="43"/>
      <c r="N30" s="44"/>
    </row>
    <row r="31" spans="1:14" ht="19.5" customHeight="1">
      <c r="A31" s="47"/>
      <c r="B31" s="40" t="s">
        <v>94</v>
      </c>
      <c r="C31" s="48">
        <f>-C18/C13</f>
        <v>0.43918045716048248</v>
      </c>
      <c r="D31" s="48">
        <f>-D18/D13</f>
        <v>0.44695455422540237</v>
      </c>
      <c r="E31" s="49">
        <f>(C31-D31)*10000</f>
        <v>-77.740970649198829</v>
      </c>
      <c r="F31" s="48">
        <f t="shared" ref="F31:J31" si="2">-F18/F13</f>
        <v>0.43934037314569463</v>
      </c>
      <c r="G31" s="48">
        <f t="shared" si="2"/>
        <v>0.4553403407740178</v>
      </c>
      <c r="H31" s="48">
        <f t="shared" si="2"/>
        <v>0.51011499462964238</v>
      </c>
      <c r="I31" s="48">
        <f t="shared" si="2"/>
        <v>0.37754895243242204</v>
      </c>
      <c r="J31" s="48">
        <f t="shared" si="2"/>
        <v>0.41915387310937902</v>
      </c>
      <c r="K31" s="48">
        <f t="shared" ref="K31" si="3">-K18/K13</f>
        <v>0.46047228649738303</v>
      </c>
      <c r="L31" s="48"/>
      <c r="M31" s="48"/>
      <c r="N31" s="5"/>
    </row>
    <row r="32" spans="1:14" ht="19.5" customHeight="1">
      <c r="A32" s="47"/>
      <c r="B32" s="40" t="s">
        <v>95</v>
      </c>
      <c r="C32" s="50">
        <v>26.032133829740388</v>
      </c>
      <c r="D32" s="50">
        <v>20.851750762919998</v>
      </c>
      <c r="E32" s="49">
        <f>C32-D32</f>
        <v>5.1803830668203901</v>
      </c>
      <c r="F32" s="50">
        <v>0.20198643263220997</v>
      </c>
      <c r="G32" s="50">
        <v>42.295498329148266</v>
      </c>
      <c r="H32" s="50">
        <v>-31.94436292555103</v>
      </c>
      <c r="I32" s="50">
        <v>46.210374220723203</v>
      </c>
      <c r="J32" s="50">
        <v>12.010652747929376</v>
      </c>
      <c r="K32" s="50">
        <v>40.131591569746675</v>
      </c>
      <c r="L32" s="57"/>
      <c r="M32" s="57"/>
      <c r="N32" s="5"/>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88203.452000000005</v>
      </c>
      <c r="D34" s="57">
        <v>86753.604000000007</v>
      </c>
      <c r="E34" s="38">
        <f>IF(C34*D34&gt;0,C34/D34-1,"n.m.")</f>
        <v>1.6712250940030149E-2</v>
      </c>
      <c r="F34" s="57">
        <v>96700.434999999998</v>
      </c>
      <c r="G34" s="57">
        <v>86753.604000000007</v>
      </c>
      <c r="H34" s="57">
        <v>84491.633000000002</v>
      </c>
      <c r="I34" s="57">
        <v>89225.202999999994</v>
      </c>
      <c r="J34" s="57">
        <v>95524.123000000007</v>
      </c>
      <c r="K34" s="57">
        <v>88203.452000000005</v>
      </c>
      <c r="L34" s="57"/>
      <c r="M34" s="57"/>
      <c r="N34" s="5"/>
    </row>
    <row r="35" spans="1:14" ht="19.5" customHeight="1">
      <c r="A35" s="54"/>
      <c r="B35" s="36" t="s">
        <v>102</v>
      </c>
      <c r="C35" s="57">
        <v>101524.28200000001</v>
      </c>
      <c r="D35" s="57">
        <v>88061.923999999999</v>
      </c>
      <c r="E35" s="38">
        <f>IF(C35*D35&gt;0,C35/D35-1,"n.m.")</f>
        <v>0.15287376641918482</v>
      </c>
      <c r="F35" s="57">
        <v>87186.395999999993</v>
      </c>
      <c r="G35" s="57">
        <v>88061.923999999999</v>
      </c>
      <c r="H35" s="57">
        <v>85824.494999999995</v>
      </c>
      <c r="I35" s="57">
        <v>87465.758000000002</v>
      </c>
      <c r="J35" s="57">
        <v>95999.535000000003</v>
      </c>
      <c r="K35" s="57">
        <v>101524.28200000001</v>
      </c>
      <c r="L35" s="57"/>
      <c r="M35" s="57"/>
      <c r="N35" s="5"/>
    </row>
    <row r="36" spans="1:14" ht="19.5" customHeight="1">
      <c r="A36" s="47"/>
      <c r="B36" s="40" t="s">
        <v>178</v>
      </c>
      <c r="C36" s="57">
        <v>67493.747000000003</v>
      </c>
      <c r="D36" s="57">
        <v>70421.399000000005</v>
      </c>
      <c r="E36" s="38">
        <f>IF(C36*D36&gt;0,C36/D36-1,"n.m.")</f>
        <v>-4.157332915240719E-2</v>
      </c>
      <c r="F36" s="57">
        <v>76846.567500000005</v>
      </c>
      <c r="G36" s="57">
        <v>70421.399000000005</v>
      </c>
      <c r="H36" s="57">
        <v>70269.467499999999</v>
      </c>
      <c r="I36" s="57">
        <v>67510.017500000002</v>
      </c>
      <c r="J36" s="57">
        <v>71375.327000000005</v>
      </c>
      <c r="K36" s="57">
        <v>67493.747000000003</v>
      </c>
      <c r="L36" s="57"/>
      <c r="M36" s="57"/>
      <c r="N36" s="5"/>
    </row>
    <row r="37" spans="1:14" s="60" customFormat="1" ht="19.5" customHeight="1">
      <c r="A37" s="45" t="s">
        <v>8</v>
      </c>
      <c r="B37" s="51"/>
      <c r="C37" s="57"/>
      <c r="D37" s="57"/>
      <c r="E37" s="56"/>
      <c r="F37" s="57"/>
      <c r="G37" s="57"/>
      <c r="H37" s="57"/>
      <c r="I37" s="57"/>
      <c r="J37" s="57"/>
      <c r="K37" s="57"/>
      <c r="L37" s="57"/>
      <c r="M37" s="57"/>
      <c r="N37" s="58"/>
    </row>
    <row r="38" spans="1:14" s="60" customFormat="1" ht="19.5" customHeight="1">
      <c r="A38" s="5"/>
      <c r="B38" s="36" t="s">
        <v>98</v>
      </c>
      <c r="C38" s="57">
        <v>3985.6219999999998</v>
      </c>
      <c r="D38" s="57">
        <v>3958.4209999999998</v>
      </c>
      <c r="E38" s="38">
        <f>IF(C38*D38&gt;0,C38/D38-1,"n.m.")</f>
        <v>6.871679389332197E-3</v>
      </c>
      <c r="F38" s="57">
        <v>4050.201</v>
      </c>
      <c r="G38" s="57">
        <v>3958.4209999999998</v>
      </c>
      <c r="H38" s="57">
        <v>3950.17</v>
      </c>
      <c r="I38" s="57">
        <v>3955.2190000000001</v>
      </c>
      <c r="J38" s="57">
        <v>3963.473</v>
      </c>
      <c r="K38" s="57">
        <v>3985.6219999999998</v>
      </c>
      <c r="L38" s="57"/>
      <c r="M38" s="57"/>
      <c r="N38" s="58"/>
    </row>
    <row r="39" spans="1:14" s="60" customFormat="1" ht="19.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5.28515625" customWidth="1"/>
    <col min="3" max="10" width="11.42578125" customWidth="1"/>
    <col min="11" max="11" width="3" customWidth="1"/>
  </cols>
  <sheetData>
    <row r="1" spans="1:18" ht="15" customHeight="1">
      <c r="A1" s="5"/>
      <c r="B1" s="6"/>
      <c r="C1" s="5"/>
      <c r="D1" s="5"/>
      <c r="E1" s="5"/>
      <c r="F1" s="5"/>
      <c r="G1" s="5"/>
      <c r="H1" s="5"/>
      <c r="I1" s="5"/>
      <c r="J1" s="5"/>
      <c r="K1" s="5"/>
    </row>
    <row r="2" spans="1:18" ht="30.75" customHeight="1">
      <c r="A2" s="297" t="s">
        <v>17</v>
      </c>
      <c r="B2" s="297"/>
      <c r="C2" s="297"/>
      <c r="D2" s="297"/>
      <c r="E2" s="297"/>
      <c r="F2" s="297"/>
      <c r="G2" s="297"/>
      <c r="H2" s="297"/>
      <c r="I2" s="297"/>
      <c r="J2" s="297"/>
      <c r="K2" s="5"/>
    </row>
    <row r="3" spans="1:18" ht="14.25" customHeight="1">
      <c r="A3" s="5"/>
      <c r="B3" s="8"/>
      <c r="C3" s="5"/>
      <c r="D3" s="5"/>
      <c r="E3" s="5"/>
      <c r="F3" s="5"/>
      <c r="G3" s="5"/>
      <c r="H3" s="5"/>
      <c r="I3" s="5"/>
      <c r="J3" s="5"/>
      <c r="K3" s="5"/>
    </row>
    <row r="4" spans="1:18" s="16" customFormat="1" ht="15" customHeight="1">
      <c r="A4" s="9"/>
      <c r="B4" s="9"/>
      <c r="C4" s="15" t="s">
        <v>158</v>
      </c>
      <c r="D4" s="15" t="s">
        <v>159</v>
      </c>
      <c r="E4" s="15" t="s">
        <v>160</v>
      </c>
      <c r="F4" s="15" t="s">
        <v>161</v>
      </c>
      <c r="G4" s="15" t="s">
        <v>158</v>
      </c>
      <c r="H4" s="15" t="s">
        <v>159</v>
      </c>
      <c r="I4" s="15" t="s">
        <v>160</v>
      </c>
      <c r="J4" s="15" t="s">
        <v>161</v>
      </c>
      <c r="K4" s="10"/>
    </row>
    <row r="5" spans="1:18" s="16" customFormat="1" ht="15" customHeight="1">
      <c r="A5" s="9"/>
      <c r="B5" s="67" t="s">
        <v>6</v>
      </c>
      <c r="C5" s="15">
        <v>2014</v>
      </c>
      <c r="D5" s="15">
        <v>2014</v>
      </c>
      <c r="E5" s="15">
        <v>2014</v>
      </c>
      <c r="F5" s="15">
        <v>2014</v>
      </c>
      <c r="G5" s="15">
        <v>2015</v>
      </c>
      <c r="H5" s="15">
        <v>2015</v>
      </c>
      <c r="I5" s="15">
        <v>2015</v>
      </c>
      <c r="J5" s="15">
        <v>2015</v>
      </c>
      <c r="K5" s="10"/>
    </row>
    <row r="6" spans="1:18" s="16" customFormat="1" ht="6" customHeight="1">
      <c r="A6" s="21"/>
      <c r="B6" s="22"/>
      <c r="C6" s="27"/>
      <c r="D6" s="27"/>
      <c r="E6" s="27"/>
      <c r="F6" s="27"/>
      <c r="G6" s="27"/>
      <c r="H6" s="27"/>
      <c r="I6" s="27"/>
      <c r="J6" s="27"/>
      <c r="K6" s="29"/>
    </row>
    <row r="7" spans="1:18" s="16" customFormat="1" ht="6" customHeight="1">
      <c r="A7" s="9"/>
      <c r="B7" s="10"/>
      <c r="C7" s="10"/>
      <c r="D7" s="10"/>
      <c r="E7" s="10"/>
      <c r="F7" s="10"/>
      <c r="G7" s="10"/>
      <c r="H7" s="10"/>
      <c r="I7" s="10"/>
      <c r="J7" s="10"/>
      <c r="K7" s="10"/>
    </row>
    <row r="8" spans="1:18" s="16" customFormat="1" ht="19.5" customHeight="1">
      <c r="A8" s="45" t="s">
        <v>44</v>
      </c>
      <c r="B8" s="45"/>
      <c r="C8" s="106">
        <v>991.40899999999999</v>
      </c>
      <c r="D8" s="106">
        <v>900.18600000000004</v>
      </c>
      <c r="E8" s="106">
        <v>811.86400000000003</v>
      </c>
      <c r="F8" s="106">
        <v>1036.21</v>
      </c>
      <c r="G8" s="106">
        <v>1055.8699999999999</v>
      </c>
      <c r="H8" s="106">
        <v>993.12599999999998</v>
      </c>
      <c r="I8" s="106"/>
      <c r="J8" s="106"/>
      <c r="K8" s="34"/>
      <c r="L8" s="106"/>
      <c r="M8" s="106"/>
      <c r="N8" s="106"/>
      <c r="O8" s="106"/>
      <c r="P8" s="106"/>
      <c r="Q8" s="106"/>
      <c r="R8" s="106"/>
    </row>
    <row r="9" spans="1:18" s="16" customFormat="1" ht="19.5" customHeight="1">
      <c r="A9" s="40"/>
      <c r="B9" s="40" t="s">
        <v>14</v>
      </c>
      <c r="C9" s="57">
        <v>311.93200000000002</v>
      </c>
      <c r="D9" s="57">
        <v>377.113</v>
      </c>
      <c r="E9" s="57">
        <v>275.98700000000002</v>
      </c>
      <c r="F9" s="57">
        <v>497.399</v>
      </c>
      <c r="G9" s="57">
        <v>276.072</v>
      </c>
      <c r="H9" s="57">
        <v>312.99799999999999</v>
      </c>
      <c r="I9" s="57"/>
      <c r="J9" s="57"/>
      <c r="K9" s="34"/>
      <c r="L9" s="57"/>
      <c r="M9" s="57"/>
      <c r="N9" s="57"/>
      <c r="O9" s="57"/>
      <c r="P9" s="57"/>
      <c r="Q9" s="57"/>
      <c r="R9" s="57"/>
    </row>
    <row r="10" spans="1:18" s="16" customFormat="1" ht="19.5" customHeight="1">
      <c r="A10" s="40"/>
      <c r="B10" s="130" t="s">
        <v>40</v>
      </c>
      <c r="C10" s="102">
        <v>103.499</v>
      </c>
      <c r="D10" s="102">
        <v>129.059</v>
      </c>
      <c r="E10" s="102">
        <v>121.15600000000001</v>
      </c>
      <c r="F10" s="102">
        <v>108.61199999999999</v>
      </c>
      <c r="G10" s="102">
        <v>89.902000000000001</v>
      </c>
      <c r="H10" s="102">
        <v>90.081000000000003</v>
      </c>
      <c r="I10" s="102"/>
      <c r="J10" s="102"/>
      <c r="K10" s="34"/>
      <c r="L10" s="57"/>
      <c r="M10" s="57"/>
      <c r="N10" s="57"/>
      <c r="O10" s="57"/>
      <c r="P10" s="57"/>
      <c r="Q10" s="57"/>
      <c r="R10" s="57"/>
    </row>
    <row r="11" spans="1:18" s="16" customFormat="1" ht="19.5" customHeight="1">
      <c r="A11" s="40"/>
      <c r="B11" s="130" t="s">
        <v>41</v>
      </c>
      <c r="C11" s="102">
        <v>167.761</v>
      </c>
      <c r="D11" s="102">
        <v>208.76300000000001</v>
      </c>
      <c r="E11" s="102">
        <v>117.05</v>
      </c>
      <c r="F11" s="102">
        <v>344.69400000000002</v>
      </c>
      <c r="G11" s="102">
        <v>146.37100000000001</v>
      </c>
      <c r="H11" s="102">
        <v>169.12299999999999</v>
      </c>
      <c r="I11" s="102"/>
      <c r="J11" s="102"/>
      <c r="K11" s="34"/>
      <c r="L11" s="57"/>
      <c r="M11" s="57"/>
      <c r="N11" s="57"/>
      <c r="O11" s="57"/>
      <c r="P11" s="57"/>
      <c r="Q11" s="57"/>
      <c r="R11" s="57"/>
    </row>
    <row r="12" spans="1:18" s="16" customFormat="1" ht="19.5" customHeight="1">
      <c r="A12" s="40"/>
      <c r="B12" s="130" t="s">
        <v>42</v>
      </c>
      <c r="C12" s="102">
        <v>40.671999999999997</v>
      </c>
      <c r="D12" s="102">
        <v>39.46</v>
      </c>
      <c r="E12" s="102">
        <v>37.78</v>
      </c>
      <c r="F12" s="102">
        <v>44.667999999999999</v>
      </c>
      <c r="G12" s="102">
        <v>39.676000000000002</v>
      </c>
      <c r="H12" s="102">
        <v>53.978999999999999</v>
      </c>
      <c r="I12" s="102"/>
      <c r="J12" s="102"/>
      <c r="K12" s="34"/>
      <c r="L12" s="102"/>
      <c r="M12" s="102"/>
      <c r="N12" s="102"/>
      <c r="O12" s="102"/>
      <c r="P12" s="102"/>
      <c r="Q12" s="102"/>
      <c r="R12" s="102"/>
    </row>
    <row r="13" spans="1:18" s="39" customFormat="1" ht="19.5" customHeight="1">
      <c r="A13" s="40"/>
      <c r="B13" s="40" t="s">
        <v>16</v>
      </c>
      <c r="C13" s="57">
        <v>574.21699999999998</v>
      </c>
      <c r="D13" s="57">
        <v>420.17099999999999</v>
      </c>
      <c r="E13" s="57">
        <v>435.26</v>
      </c>
      <c r="F13" s="57">
        <v>429.012</v>
      </c>
      <c r="G13" s="57">
        <v>674.024</v>
      </c>
      <c r="H13" s="57">
        <v>576.48</v>
      </c>
      <c r="I13" s="57"/>
      <c r="J13" s="57"/>
      <c r="K13" s="15"/>
      <c r="L13" s="102"/>
      <c r="M13" s="102"/>
      <c r="N13" s="102"/>
      <c r="O13" s="102"/>
      <c r="P13" s="102"/>
      <c r="Q13" s="102"/>
      <c r="R13" s="102"/>
    </row>
    <row r="14" spans="1:18" s="16" customFormat="1" ht="19.5" customHeight="1">
      <c r="A14" s="40"/>
      <c r="B14" s="40" t="s">
        <v>15</v>
      </c>
      <c r="C14" s="57">
        <v>105.608</v>
      </c>
      <c r="D14" s="57">
        <v>108.44</v>
      </c>
      <c r="E14" s="57">
        <v>104.544</v>
      </c>
      <c r="F14" s="57">
        <v>108.188</v>
      </c>
      <c r="G14" s="57">
        <v>107.69</v>
      </c>
      <c r="H14" s="57">
        <v>106.967</v>
      </c>
      <c r="I14" s="57"/>
      <c r="J14" s="57"/>
      <c r="K14" s="34"/>
      <c r="L14" s="102"/>
      <c r="M14" s="102"/>
      <c r="N14" s="102"/>
      <c r="O14" s="102"/>
      <c r="P14" s="102"/>
      <c r="Q14" s="102"/>
      <c r="R14" s="102"/>
    </row>
    <row r="15" spans="1:18" s="16" customFormat="1" ht="19.5" customHeight="1">
      <c r="A15" s="40"/>
      <c r="B15" s="40" t="s">
        <v>43</v>
      </c>
      <c r="C15" s="57">
        <v>-0.7</v>
      </c>
      <c r="D15" s="57">
        <v>-2.3439999999999999</v>
      </c>
      <c r="E15" s="57">
        <v>-1.6839999999999999</v>
      </c>
      <c r="F15" s="57">
        <v>-0.371</v>
      </c>
      <c r="G15" s="57">
        <v>1.762</v>
      </c>
      <c r="H15" s="57">
        <v>-3.7909999999999999</v>
      </c>
      <c r="I15" s="57"/>
      <c r="J15" s="57"/>
      <c r="K15" s="34"/>
    </row>
    <row r="16" spans="1:18" s="16" customFormat="1" ht="19.5" customHeight="1">
      <c r="A16" s="31"/>
      <c r="B16" s="40"/>
      <c r="C16" s="37"/>
      <c r="D16" s="37"/>
      <c r="E16" s="37"/>
      <c r="F16" s="37"/>
      <c r="G16" s="37"/>
      <c r="H16" s="37"/>
      <c r="I16" s="37"/>
      <c r="J16" s="37"/>
      <c r="K16" s="34"/>
      <c r="L16" s="106"/>
      <c r="M16" s="106"/>
      <c r="N16" s="106"/>
      <c r="O16" s="106"/>
      <c r="P16" s="106"/>
      <c r="Q16" s="106"/>
      <c r="R16" s="106"/>
    </row>
    <row r="17" spans="1:18" s="16" customFormat="1" ht="19.5" customHeight="1">
      <c r="A17" s="45" t="s">
        <v>45</v>
      </c>
      <c r="B17" s="45"/>
      <c r="C17" s="106">
        <v>-435.56599999999997</v>
      </c>
      <c r="D17" s="106">
        <v>-409.89100000000002</v>
      </c>
      <c r="E17" s="106">
        <v>-414.14400000000001</v>
      </c>
      <c r="F17" s="106">
        <v>-391.22</v>
      </c>
      <c r="G17" s="106">
        <v>-442.572</v>
      </c>
      <c r="H17" s="106">
        <v>-457.30700000000002</v>
      </c>
      <c r="I17" s="106"/>
      <c r="J17" s="106"/>
      <c r="K17" s="34"/>
      <c r="L17" s="57"/>
      <c r="M17" s="57"/>
      <c r="N17" s="57"/>
      <c r="O17" s="57"/>
      <c r="P17" s="57"/>
      <c r="Q17" s="57"/>
      <c r="R17" s="57"/>
    </row>
    <row r="18" spans="1:18" s="16" customFormat="1" ht="19.5" customHeight="1">
      <c r="A18" s="40"/>
      <c r="B18" s="40" t="s">
        <v>14</v>
      </c>
      <c r="C18" s="57">
        <v>-139.56399999999999</v>
      </c>
      <c r="D18" s="162">
        <v>-143.57599999999999</v>
      </c>
      <c r="E18" s="57">
        <v>-136.1</v>
      </c>
      <c r="F18" s="57">
        <v>-130.75399999999999</v>
      </c>
      <c r="G18" s="57">
        <v>-146.959</v>
      </c>
      <c r="H18" s="57">
        <v>-151.56800000000001</v>
      </c>
      <c r="I18" s="57"/>
      <c r="J18" s="57"/>
      <c r="K18" s="34"/>
      <c r="L18" s="57"/>
      <c r="M18" s="57"/>
      <c r="N18" s="57"/>
      <c r="O18" s="57"/>
      <c r="P18" s="57"/>
      <c r="Q18" s="57"/>
      <c r="R18" s="57"/>
    </row>
    <row r="19" spans="1:18" s="16" customFormat="1" ht="19.5" customHeight="1">
      <c r="A19" s="40"/>
      <c r="B19" s="130" t="s">
        <v>40</v>
      </c>
      <c r="C19" s="102">
        <v>-27.978999999999999</v>
      </c>
      <c r="D19" s="259">
        <v>-26.238</v>
      </c>
      <c r="E19" s="102">
        <v>-25.568999999999999</v>
      </c>
      <c r="F19" s="102">
        <v>-29.433</v>
      </c>
      <c r="G19" s="102">
        <v>-30.513000000000002</v>
      </c>
      <c r="H19" s="102">
        <v>-33.71</v>
      </c>
      <c r="I19" s="102"/>
      <c r="J19" s="102"/>
      <c r="K19" s="34"/>
      <c r="L19" s="57"/>
      <c r="M19" s="57"/>
      <c r="N19" s="57"/>
      <c r="O19" s="57"/>
      <c r="P19" s="57"/>
      <c r="Q19" s="57"/>
      <c r="R19" s="57"/>
    </row>
    <row r="20" spans="1:18" s="16" customFormat="1" ht="19.5" customHeight="1">
      <c r="A20" s="40"/>
      <c r="B20" s="130" t="s">
        <v>41</v>
      </c>
      <c r="C20" s="102">
        <v>-93.656000000000006</v>
      </c>
      <c r="D20" s="259">
        <v>-99.447999999999993</v>
      </c>
      <c r="E20" s="102">
        <v>-93.183000000000007</v>
      </c>
      <c r="F20" s="102">
        <v>-79.034999999999997</v>
      </c>
      <c r="G20" s="102">
        <v>-97.86</v>
      </c>
      <c r="H20" s="102">
        <v>-98.143000000000001</v>
      </c>
      <c r="I20" s="102"/>
      <c r="J20" s="102"/>
      <c r="K20" s="34"/>
    </row>
    <row r="21" spans="1:18" s="16" customFormat="1" ht="19.5" customHeight="1">
      <c r="A21" s="40"/>
      <c r="B21" s="130" t="s">
        <v>42</v>
      </c>
      <c r="C21" s="102">
        <v>-17.928999999999998</v>
      </c>
      <c r="D21" s="259">
        <v>-18.059000000000001</v>
      </c>
      <c r="E21" s="102">
        <v>-17.347000000000001</v>
      </c>
      <c r="F21" s="102">
        <v>-22.861000000000001</v>
      </c>
      <c r="G21" s="102">
        <v>-18.463000000000001</v>
      </c>
      <c r="H21" s="102">
        <v>-19.899999999999999</v>
      </c>
      <c r="I21" s="102"/>
      <c r="J21" s="102"/>
      <c r="K21" s="34"/>
      <c r="L21" s="106"/>
      <c r="M21" s="106"/>
      <c r="N21" s="106"/>
      <c r="O21" s="106"/>
      <c r="P21" s="106"/>
      <c r="Q21" s="106"/>
      <c r="R21" s="106"/>
    </row>
    <row r="22" spans="1:18" s="16" customFormat="1" ht="19.5" customHeight="1">
      <c r="A22" s="40"/>
      <c r="B22" s="40" t="s">
        <v>16</v>
      </c>
      <c r="C22" s="57">
        <v>-232.66200000000001</v>
      </c>
      <c r="D22" s="162">
        <v>-208.274</v>
      </c>
      <c r="E22" s="57">
        <v>-226.67599999999999</v>
      </c>
      <c r="F22" s="57">
        <v>-191.774</v>
      </c>
      <c r="G22" s="57">
        <v>-234.44399999999999</v>
      </c>
      <c r="H22" s="57">
        <v>-243.02699999999999</v>
      </c>
      <c r="I22" s="57"/>
      <c r="J22" s="57"/>
      <c r="K22" s="34"/>
      <c r="L22" s="57"/>
      <c r="M22" s="57"/>
      <c r="N22" s="57"/>
      <c r="O22" s="57"/>
      <c r="P22" s="57"/>
      <c r="Q22" s="57"/>
      <c r="R22" s="57"/>
    </row>
    <row r="23" spans="1:18" s="16" customFormat="1" ht="19.5" customHeight="1">
      <c r="A23" s="40"/>
      <c r="B23" s="40" t="s">
        <v>15</v>
      </c>
      <c r="C23" s="57">
        <v>-52.96</v>
      </c>
      <c r="D23" s="162">
        <v>-54.777000000000001</v>
      </c>
      <c r="E23" s="57">
        <v>-49.69</v>
      </c>
      <c r="F23" s="57">
        <v>-56.097000000000001</v>
      </c>
      <c r="G23" s="57">
        <v>-55.354999999999997</v>
      </c>
      <c r="H23" s="57">
        <v>-56.601999999999997</v>
      </c>
      <c r="I23" s="57"/>
      <c r="J23" s="57"/>
      <c r="K23" s="34"/>
      <c r="L23" s="57"/>
      <c r="M23" s="57"/>
      <c r="N23" s="57"/>
      <c r="O23" s="57"/>
      <c r="P23" s="57"/>
      <c r="Q23" s="57"/>
      <c r="R23" s="57"/>
    </row>
    <row r="24" spans="1:18" s="16" customFormat="1" ht="19.5" customHeight="1">
      <c r="A24" s="40"/>
      <c r="B24" s="40" t="s">
        <v>43</v>
      </c>
      <c r="C24" s="57">
        <v>0.28399999999999997</v>
      </c>
      <c r="D24" s="162">
        <v>0.46</v>
      </c>
      <c r="E24" s="57">
        <v>0.60899999999999999</v>
      </c>
      <c r="F24" s="57">
        <v>-0.13700000000000001</v>
      </c>
      <c r="G24" s="57">
        <v>-2.0489999999999999</v>
      </c>
      <c r="H24" s="57">
        <v>2.8679999999999999</v>
      </c>
      <c r="I24" s="57"/>
      <c r="J24" s="57"/>
      <c r="K24" s="34"/>
      <c r="L24" s="57"/>
      <c r="M24" s="57"/>
      <c r="N24" s="57"/>
      <c r="O24" s="57"/>
      <c r="P24" s="57"/>
      <c r="Q24" s="57"/>
      <c r="R24" s="57"/>
    </row>
    <row r="25" spans="1:18" s="16" customFormat="1" ht="19.5" customHeight="1">
      <c r="A25" s="40"/>
      <c r="B25" s="31"/>
      <c r="C25" s="37"/>
      <c r="D25" s="37"/>
      <c r="E25" s="37"/>
      <c r="F25" s="37"/>
      <c r="G25" s="37"/>
      <c r="H25" s="37"/>
      <c r="I25" s="37"/>
      <c r="J25" s="37"/>
      <c r="K25" s="34"/>
    </row>
    <row r="26" spans="1:18" s="16" customFormat="1" ht="19.5" customHeight="1">
      <c r="A26" s="45" t="s">
        <v>46</v>
      </c>
      <c r="B26" s="45"/>
      <c r="C26" s="106">
        <v>-0.48099999999999998</v>
      </c>
      <c r="D26" s="106">
        <v>-96.991</v>
      </c>
      <c r="E26" s="106">
        <v>68.379000000000005</v>
      </c>
      <c r="F26" s="106">
        <v>-100.34399999999999</v>
      </c>
      <c r="G26" s="106">
        <v>-27.736999999999998</v>
      </c>
      <c r="H26" s="106">
        <v>-92.165999999999997</v>
      </c>
      <c r="I26" s="106"/>
      <c r="J26" s="106"/>
      <c r="K26" s="34"/>
      <c r="L26" s="106"/>
      <c r="M26" s="106"/>
      <c r="N26" s="106"/>
      <c r="O26" s="106"/>
      <c r="P26" s="106"/>
      <c r="Q26" s="106"/>
      <c r="R26" s="106"/>
    </row>
    <row r="27" spans="1:18" s="16" customFormat="1" ht="19.5" customHeight="1">
      <c r="A27" s="40"/>
      <c r="B27" s="40" t="s">
        <v>14</v>
      </c>
      <c r="C27" s="57">
        <v>4.4969999999999999</v>
      </c>
      <c r="D27" s="57">
        <v>-114.187</v>
      </c>
      <c r="E27" s="57">
        <v>54.121000000000002</v>
      </c>
      <c r="F27" s="57">
        <v>-49.027000000000001</v>
      </c>
      <c r="G27" s="57">
        <v>-26.056999999999999</v>
      </c>
      <c r="H27" s="57">
        <v>-60.356000000000002</v>
      </c>
      <c r="I27" s="57"/>
      <c r="J27" s="57"/>
      <c r="K27" s="34"/>
      <c r="L27" s="57"/>
      <c r="M27" s="57"/>
      <c r="N27" s="57"/>
      <c r="O27" s="57"/>
      <c r="P27" s="57"/>
      <c r="Q27" s="57"/>
      <c r="R27" s="57"/>
    </row>
    <row r="28" spans="1:18" s="16" customFormat="1" ht="19.5" customHeight="1">
      <c r="A28" s="40"/>
      <c r="B28" s="130" t="s">
        <v>40</v>
      </c>
      <c r="C28" s="102">
        <v>59.698999999999998</v>
      </c>
      <c r="D28" s="102">
        <v>-135.35499999999999</v>
      </c>
      <c r="E28" s="102">
        <v>-16.321999999999999</v>
      </c>
      <c r="F28" s="102">
        <v>27.166</v>
      </c>
      <c r="G28" s="102">
        <v>5.8689999999999998</v>
      </c>
      <c r="H28" s="102">
        <v>-111.095</v>
      </c>
      <c r="I28" s="102"/>
      <c r="J28" s="102"/>
      <c r="K28" s="34"/>
      <c r="L28" s="57"/>
      <c r="M28" s="57"/>
      <c r="N28" s="57"/>
      <c r="O28" s="57"/>
      <c r="P28" s="57"/>
      <c r="Q28" s="57"/>
      <c r="R28" s="57"/>
    </row>
    <row r="29" spans="1:18" s="16" customFormat="1" ht="19.5" customHeight="1">
      <c r="A29" s="40"/>
      <c r="B29" s="130" t="s">
        <v>41</v>
      </c>
      <c r="C29" s="102">
        <v>-41.898000000000003</v>
      </c>
      <c r="D29" s="102">
        <v>-5.4980000000000002</v>
      </c>
      <c r="E29" s="102">
        <v>79.265000000000001</v>
      </c>
      <c r="F29" s="102">
        <v>-72.012</v>
      </c>
      <c r="G29" s="102">
        <v>-22.113</v>
      </c>
      <c r="H29" s="102">
        <v>44.502000000000002</v>
      </c>
      <c r="I29" s="102"/>
      <c r="J29" s="102"/>
      <c r="K29" s="34"/>
      <c r="L29" s="57"/>
      <c r="M29" s="57"/>
      <c r="N29" s="57"/>
      <c r="O29" s="57"/>
      <c r="P29" s="57"/>
      <c r="Q29" s="57"/>
      <c r="R29" s="57"/>
    </row>
    <row r="30" spans="1:18" s="16" customFormat="1" ht="19.5" customHeight="1">
      <c r="A30" s="40"/>
      <c r="B30" s="130" t="s">
        <v>42</v>
      </c>
      <c r="C30" s="102">
        <v>-13.304</v>
      </c>
      <c r="D30" s="102">
        <v>26.666</v>
      </c>
      <c r="E30" s="102">
        <v>-8.8219999999999992</v>
      </c>
      <c r="F30" s="102">
        <v>-4.181</v>
      </c>
      <c r="G30" s="102">
        <v>-9.8130000000000006</v>
      </c>
      <c r="H30" s="102">
        <v>6.2370000000000001</v>
      </c>
      <c r="I30" s="102"/>
      <c r="J30" s="102"/>
      <c r="K30" s="34"/>
    </row>
    <row r="31" spans="1:18" s="16" customFormat="1" ht="19.5" customHeight="1">
      <c r="A31" s="40"/>
      <c r="B31" s="40" t="s">
        <v>16</v>
      </c>
      <c r="C31" s="57">
        <v>-3.423</v>
      </c>
      <c r="D31" s="57">
        <v>5.8109999999999999</v>
      </c>
      <c r="E31" s="57">
        <v>15.234</v>
      </c>
      <c r="F31" s="57">
        <v>-50.218000000000004</v>
      </c>
      <c r="G31" s="57">
        <v>0.17299999999999999</v>
      </c>
      <c r="H31" s="57">
        <v>-28.867999999999999</v>
      </c>
      <c r="I31" s="57"/>
      <c r="J31" s="57"/>
      <c r="K31" s="34"/>
    </row>
    <row r="32" spans="1:18" s="16" customFormat="1" ht="19.5" customHeight="1">
      <c r="A32" s="40"/>
      <c r="B32" s="40" t="s">
        <v>15</v>
      </c>
      <c r="C32" s="57">
        <v>-1.5549999999999999</v>
      </c>
      <c r="D32" s="57">
        <v>11.385</v>
      </c>
      <c r="E32" s="57">
        <v>-0.97599999999999998</v>
      </c>
      <c r="F32" s="57">
        <v>-1.099</v>
      </c>
      <c r="G32" s="57">
        <v>-1.853</v>
      </c>
      <c r="H32" s="57">
        <v>-2.9420000000000002</v>
      </c>
      <c r="I32" s="57"/>
      <c r="J32" s="57"/>
      <c r="K32" s="34"/>
    </row>
    <row r="33" spans="1:11" s="16" customFormat="1" ht="19.5" customHeight="1">
      <c r="A33" s="40"/>
      <c r="B33" s="40" t="s">
        <v>43</v>
      </c>
      <c r="C33" s="57">
        <v>0</v>
      </c>
      <c r="D33" s="57">
        <v>0</v>
      </c>
      <c r="E33" s="57">
        <v>0</v>
      </c>
      <c r="F33" s="57">
        <v>0</v>
      </c>
      <c r="G33" s="57">
        <v>0</v>
      </c>
      <c r="H33" s="57">
        <v>0</v>
      </c>
      <c r="I33" s="57"/>
      <c r="J33" s="57"/>
      <c r="K33" s="34"/>
    </row>
    <row r="34" spans="1:11" s="16" customFormat="1" ht="19.5" customHeight="1">
      <c r="A34" s="40"/>
      <c r="B34" s="31"/>
      <c r="C34" s="57"/>
      <c r="D34" s="37"/>
      <c r="E34" s="37"/>
      <c r="F34" s="37"/>
      <c r="G34" s="37"/>
      <c r="H34" s="37"/>
      <c r="I34" s="37"/>
      <c r="J34" s="37"/>
      <c r="K34" s="34"/>
    </row>
    <row r="35" spans="1:11" ht="19.5" customHeight="1">
      <c r="A35" s="45" t="s">
        <v>47</v>
      </c>
      <c r="B35" s="45"/>
      <c r="C35" s="106">
        <v>555.36199999999997</v>
      </c>
      <c r="D35" s="106">
        <v>393.30399999999997</v>
      </c>
      <c r="E35" s="106">
        <v>466.09899999999999</v>
      </c>
      <c r="F35" s="106">
        <v>544.64599999999996</v>
      </c>
      <c r="G35" s="106">
        <v>585.56100000000004</v>
      </c>
      <c r="H35" s="106">
        <v>443.65300000000002</v>
      </c>
      <c r="I35" s="106"/>
      <c r="J35" s="106"/>
      <c r="K35" s="5"/>
    </row>
    <row r="36" spans="1:11" ht="19.5" customHeight="1">
      <c r="A36" s="40"/>
      <c r="B36" s="40" t="s">
        <v>14</v>
      </c>
      <c r="C36" s="57">
        <v>176.86500000000001</v>
      </c>
      <c r="D36" s="57">
        <v>119.35</v>
      </c>
      <c r="E36" s="57">
        <v>194.00800000000001</v>
      </c>
      <c r="F36" s="57">
        <v>317.61799999999999</v>
      </c>
      <c r="G36" s="57">
        <v>103.056</v>
      </c>
      <c r="H36" s="57">
        <v>101.074</v>
      </c>
      <c r="I36" s="57"/>
      <c r="J36" s="57"/>
      <c r="K36" s="5"/>
    </row>
    <row r="37" spans="1:11" ht="19.5" customHeight="1">
      <c r="A37" s="40"/>
      <c r="B37" s="130" t="s">
        <v>40</v>
      </c>
      <c r="C37" s="102">
        <v>135.21899999999999</v>
      </c>
      <c r="D37" s="102">
        <v>-32.533999999999999</v>
      </c>
      <c r="E37" s="102">
        <v>79.265000000000001</v>
      </c>
      <c r="F37" s="102">
        <v>106.345</v>
      </c>
      <c r="G37" s="102">
        <v>65.257999999999996</v>
      </c>
      <c r="H37" s="102">
        <v>-54.723999999999997</v>
      </c>
      <c r="I37" s="102"/>
      <c r="J37" s="102"/>
      <c r="K37" s="5"/>
    </row>
    <row r="38" spans="1:11" ht="19.5" customHeight="1">
      <c r="A38" s="40"/>
      <c r="B38" s="130" t="s">
        <v>41</v>
      </c>
      <c r="C38" s="102">
        <v>32.207000000000001</v>
      </c>
      <c r="D38" s="102">
        <v>103.81699999999999</v>
      </c>
      <c r="E38" s="102">
        <v>103.13200000000001</v>
      </c>
      <c r="F38" s="102">
        <v>193.64699999999999</v>
      </c>
      <c r="G38" s="102">
        <v>26.398</v>
      </c>
      <c r="H38" s="102">
        <v>115.482</v>
      </c>
      <c r="I38" s="102"/>
      <c r="J38" s="102"/>
      <c r="K38" s="5"/>
    </row>
    <row r="39" spans="1:11" ht="19.5" customHeight="1">
      <c r="A39" s="40"/>
      <c r="B39" s="130" t="s">
        <v>42</v>
      </c>
      <c r="C39" s="102">
        <v>9.4390000000000001</v>
      </c>
      <c r="D39" s="102">
        <v>48.067</v>
      </c>
      <c r="E39" s="102">
        <v>11.611000000000001</v>
      </c>
      <c r="F39" s="102">
        <v>17.626000000000001</v>
      </c>
      <c r="G39" s="102">
        <v>11.4</v>
      </c>
      <c r="H39" s="102">
        <v>40.316000000000003</v>
      </c>
      <c r="I39" s="102"/>
      <c r="J39" s="102"/>
      <c r="K39" s="5"/>
    </row>
    <row r="40" spans="1:11" ht="19.5" customHeight="1">
      <c r="A40" s="40"/>
      <c r="B40" s="40" t="s">
        <v>16</v>
      </c>
      <c r="C40" s="57">
        <v>338.13200000000001</v>
      </c>
      <c r="D40" s="57">
        <v>217.708</v>
      </c>
      <c r="E40" s="57">
        <v>223.81800000000001</v>
      </c>
      <c r="F40" s="57">
        <v>187.02</v>
      </c>
      <c r="G40" s="57">
        <v>439.75299999999999</v>
      </c>
      <c r="H40" s="57">
        <v>304.58499999999998</v>
      </c>
      <c r="I40" s="57"/>
      <c r="J40" s="57"/>
      <c r="K40" s="5"/>
    </row>
    <row r="41" spans="1:11" ht="19.5" customHeight="1">
      <c r="A41" s="40"/>
      <c r="B41" s="40" t="s">
        <v>15</v>
      </c>
      <c r="C41" s="57">
        <v>51.093000000000004</v>
      </c>
      <c r="D41" s="57">
        <v>65.048000000000002</v>
      </c>
      <c r="E41" s="57">
        <v>53.878</v>
      </c>
      <c r="F41" s="57">
        <v>50.991999999999997</v>
      </c>
      <c r="G41" s="57">
        <v>50.481999999999999</v>
      </c>
      <c r="H41" s="57">
        <v>47.423000000000002</v>
      </c>
      <c r="I41" s="57"/>
      <c r="J41" s="57"/>
      <c r="K41" s="5"/>
    </row>
    <row r="42" spans="1:11" ht="19.5" customHeight="1">
      <c r="A42" s="40"/>
      <c r="B42" s="40" t="s">
        <v>43</v>
      </c>
      <c r="C42" s="57">
        <v>-0.41599999999999998</v>
      </c>
      <c r="D42" s="57">
        <v>-1.8839999999999999</v>
      </c>
      <c r="E42" s="57">
        <v>-1.075</v>
      </c>
      <c r="F42" s="57">
        <v>-0.50800000000000001</v>
      </c>
      <c r="G42" s="57">
        <v>-0.28699999999999998</v>
      </c>
      <c r="H42" s="57">
        <v>-0.92300000000000004</v>
      </c>
      <c r="I42" s="57"/>
      <c r="J42" s="57"/>
      <c r="K42" s="5"/>
    </row>
    <row r="43" spans="1:11" ht="19.5" customHeight="1">
      <c r="A43" s="40"/>
      <c r="B43" s="31"/>
      <c r="C43" s="57"/>
      <c r="D43" s="37"/>
      <c r="E43" s="37"/>
      <c r="F43" s="37"/>
      <c r="G43" s="37"/>
      <c r="H43" s="37"/>
      <c r="I43" s="37"/>
      <c r="J43" s="37"/>
      <c r="K43" s="5"/>
    </row>
    <row r="44" spans="1:11" ht="19.5" customHeight="1">
      <c r="A44" s="45" t="s">
        <v>177</v>
      </c>
      <c r="B44" s="45"/>
      <c r="C44" s="106">
        <v>76846.567500000005</v>
      </c>
      <c r="D44" s="106">
        <v>70421.399000000005</v>
      </c>
      <c r="E44" s="106">
        <v>70269.467499999999</v>
      </c>
      <c r="F44" s="106">
        <v>67510.017500000002</v>
      </c>
      <c r="G44" s="106">
        <v>71375.327000000005</v>
      </c>
      <c r="H44" s="106">
        <v>67493.747000000003</v>
      </c>
      <c r="I44" s="106"/>
      <c r="J44" s="106"/>
      <c r="K44" s="5"/>
    </row>
    <row r="45" spans="1:11" ht="19.5" customHeight="1">
      <c r="A45" s="40"/>
      <c r="B45" s="40" t="s">
        <v>14</v>
      </c>
      <c r="C45" s="57">
        <v>35748.355499999998</v>
      </c>
      <c r="D45" s="57">
        <v>33985.692999999999</v>
      </c>
      <c r="E45" s="57">
        <v>33994.375999999997</v>
      </c>
      <c r="F45" s="57">
        <v>32637.9355</v>
      </c>
      <c r="G45" s="57">
        <v>33230.656999999999</v>
      </c>
      <c r="H45" s="57">
        <v>34477.695500000002</v>
      </c>
      <c r="I45" s="57"/>
      <c r="J45" s="57"/>
      <c r="K45" s="5"/>
    </row>
    <row r="46" spans="1:11" ht="19.5" customHeight="1">
      <c r="A46" s="40"/>
      <c r="B46" s="130" t="s">
        <v>40</v>
      </c>
      <c r="C46" s="102">
        <v>12162.248</v>
      </c>
      <c r="D46" s="102">
        <v>10848.1335</v>
      </c>
      <c r="E46" s="102">
        <v>11118.8765</v>
      </c>
      <c r="F46" s="102">
        <v>10519.1675</v>
      </c>
      <c r="G46" s="102">
        <v>10071.0085</v>
      </c>
      <c r="H46" s="102">
        <v>11255.632</v>
      </c>
      <c r="I46" s="102"/>
      <c r="J46" s="102"/>
      <c r="K46" s="5"/>
    </row>
    <row r="47" spans="1:11" ht="19.5" customHeight="1">
      <c r="A47" s="40"/>
      <c r="B47" s="130" t="s">
        <v>41</v>
      </c>
      <c r="C47" s="102">
        <v>19399.763500000001</v>
      </c>
      <c r="D47" s="102">
        <v>18339.534</v>
      </c>
      <c r="E47" s="102">
        <v>18015.491999999998</v>
      </c>
      <c r="F47" s="102">
        <v>16935.3645</v>
      </c>
      <c r="G47" s="102">
        <v>17784.804499999998</v>
      </c>
      <c r="H47" s="102">
        <v>17883.899000000001</v>
      </c>
      <c r="I47" s="102"/>
      <c r="J47" s="102"/>
      <c r="K47" s="5"/>
    </row>
    <row r="48" spans="1:11" ht="19.5" customHeight="1">
      <c r="A48" s="40"/>
      <c r="B48" s="130" t="s">
        <v>42</v>
      </c>
      <c r="C48" s="102">
        <v>4186.3440000000001</v>
      </c>
      <c r="D48" s="102">
        <v>4798.0254999999997</v>
      </c>
      <c r="E48" s="102">
        <v>4860.0074999999997</v>
      </c>
      <c r="F48" s="102">
        <v>5183.4035000000003</v>
      </c>
      <c r="G48" s="102">
        <v>5374.8440000000001</v>
      </c>
      <c r="H48" s="102">
        <v>5338.1644999999999</v>
      </c>
      <c r="I48" s="102"/>
      <c r="J48" s="102"/>
      <c r="K48" s="5"/>
    </row>
    <row r="49" spans="1:11" ht="19.5" customHeight="1">
      <c r="A49" s="40"/>
      <c r="B49" s="40" t="s">
        <v>16</v>
      </c>
      <c r="C49" s="57">
        <v>36264.019</v>
      </c>
      <c r="D49" s="57">
        <v>31154.2925</v>
      </c>
      <c r="E49" s="57">
        <v>30868.314999999999</v>
      </c>
      <c r="F49" s="57">
        <v>29897.040000000001</v>
      </c>
      <c r="G49" s="57">
        <v>32796.123500000002</v>
      </c>
      <c r="H49" s="57">
        <v>27660.4925</v>
      </c>
      <c r="I49" s="57"/>
      <c r="J49" s="57"/>
      <c r="K49" s="5"/>
    </row>
    <row r="50" spans="1:11" ht="19.5" customHeight="1">
      <c r="A50" s="40"/>
      <c r="B50" s="40" t="s">
        <v>15</v>
      </c>
      <c r="C50" s="57">
        <v>4677.2640000000001</v>
      </c>
      <c r="D50" s="57">
        <v>5527.3090000000002</v>
      </c>
      <c r="E50" s="57">
        <v>5166.6954999999998</v>
      </c>
      <c r="F50" s="57">
        <v>5108.5940000000001</v>
      </c>
      <c r="G50" s="57">
        <v>4857.2844999999998</v>
      </c>
      <c r="H50" s="57">
        <v>5413.6790000000001</v>
      </c>
      <c r="I50" s="57"/>
      <c r="J50" s="57"/>
      <c r="K50" s="5"/>
    </row>
    <row r="51" spans="1:11" ht="19.5" customHeight="1">
      <c r="A51" s="40"/>
      <c r="B51" s="40" t="s">
        <v>43</v>
      </c>
      <c r="C51" s="57">
        <v>156.929</v>
      </c>
      <c r="D51" s="57">
        <v>-245.8955</v>
      </c>
      <c r="E51" s="57">
        <v>240.08099999999999</v>
      </c>
      <c r="F51" s="57">
        <v>-133.55199999999999</v>
      </c>
      <c r="G51" s="57">
        <v>491.262</v>
      </c>
      <c r="H51" s="57">
        <v>-58.12</v>
      </c>
      <c r="I51" s="57"/>
      <c r="J51" s="57"/>
      <c r="K51" s="5"/>
    </row>
    <row r="52" spans="1:11">
      <c r="A52" s="5"/>
      <c r="B52" s="5"/>
      <c r="C52" s="5"/>
      <c r="D52" s="5"/>
      <c r="E52" s="5"/>
      <c r="F52" s="5"/>
      <c r="G52" s="5"/>
      <c r="H52" s="5"/>
      <c r="I52" s="5"/>
      <c r="J52" s="5"/>
      <c r="K52" s="5"/>
    </row>
    <row r="53" spans="1:11">
      <c r="A53" s="5"/>
      <c r="B53" s="5"/>
      <c r="C53" s="5"/>
      <c r="D53" s="5"/>
      <c r="E53" s="5"/>
      <c r="F53" s="5"/>
      <c r="G53" s="5"/>
      <c r="H53" s="5"/>
      <c r="I53" s="5"/>
      <c r="J53" s="5"/>
      <c r="K53" s="5"/>
    </row>
    <row r="54" spans="1:11">
      <c r="A54" s="5"/>
      <c r="B54" s="5"/>
      <c r="C54" s="5"/>
      <c r="D54" s="5"/>
      <c r="E54" s="5"/>
      <c r="F54" s="5"/>
      <c r="G54" s="5"/>
      <c r="H54" s="5"/>
      <c r="I54" s="5"/>
      <c r="J54" s="5"/>
      <c r="K54" s="5"/>
    </row>
  </sheetData>
  <mergeCells count="1">
    <mergeCell ref="A2:J2"/>
  </mergeCells>
  <phoneticPr fontId="4" type="noConversion"/>
  <printOptions horizontalCentered="1" verticalCentered="1"/>
  <pageMargins left="0.15748031496062992" right="0.15748031496062992" top="0.15748031496062992" bottom="0.16" header="3.937007874015748E-2" footer="0.16"/>
  <pageSetup paperSize="9" scale="6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7" width="12" style="2" customWidth="1"/>
    <col min="8" max="14" width="11.42578125" customWidth="1"/>
    <col min="15" max="15" width="3" customWidth="1"/>
  </cols>
  <sheetData>
    <row r="1" spans="1:15" ht="15" customHeight="1">
      <c r="A1" s="5"/>
      <c r="B1" s="6"/>
      <c r="C1" s="5"/>
      <c r="D1" s="5"/>
      <c r="E1" s="7"/>
      <c r="F1" s="7"/>
      <c r="G1" s="7"/>
      <c r="H1" s="5"/>
      <c r="I1" s="5"/>
      <c r="J1" s="5"/>
      <c r="K1" s="5"/>
      <c r="L1" s="5"/>
      <c r="M1" s="5"/>
      <c r="N1" s="5"/>
      <c r="O1" s="5"/>
    </row>
    <row r="2" spans="1:15" ht="30.75" customHeight="1">
      <c r="A2" s="297" t="s">
        <v>39</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4"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3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6"/>
      <c r="F7" s="26"/>
      <c r="G7" s="27"/>
      <c r="H7" s="27"/>
      <c r="I7" s="27"/>
      <c r="J7" s="27"/>
      <c r="K7" s="27"/>
      <c r="L7" s="158"/>
      <c r="M7" s="27"/>
      <c r="N7" s="27"/>
      <c r="O7" s="29"/>
    </row>
    <row r="8" spans="1:15" s="16" customFormat="1" ht="19.5" customHeight="1">
      <c r="A8" s="9"/>
      <c r="B8" s="31" t="s">
        <v>69</v>
      </c>
      <c r="C8" s="101">
        <v>497.17</v>
      </c>
      <c r="D8" s="102">
        <v>544.846</v>
      </c>
      <c r="E8" s="63">
        <f t="shared" ref="E8:E22" si="0">IF(ISERROR(C8/D8-1)=TRUE,"n.m.",IF(OR(C8/D8-1&gt;150%=TRUE,C8/D8-1&lt;-100%=TRUE)=TRUE,"n.m.",C8/D8-1))</f>
        <v>-8.7503624877488306E-2</v>
      </c>
      <c r="F8" s="63">
        <v>-9.5083934145413676E-2</v>
      </c>
      <c r="G8" s="102">
        <v>270.78800000000001</v>
      </c>
      <c r="H8" s="102">
        <v>274.05799999999999</v>
      </c>
      <c r="I8" s="102">
        <v>272.04599999999999</v>
      </c>
      <c r="J8" s="102">
        <v>251.09</v>
      </c>
      <c r="K8" s="102">
        <v>248.78899999999999</v>
      </c>
      <c r="L8" s="159">
        <v>248.381</v>
      </c>
      <c r="M8" s="102"/>
      <c r="N8" s="102"/>
      <c r="O8" s="34"/>
    </row>
    <row r="9" spans="1:15" s="16" customFormat="1" ht="19.5" customHeight="1">
      <c r="A9" s="9"/>
      <c r="B9" s="31" t="s">
        <v>70</v>
      </c>
      <c r="C9" s="101">
        <v>10.225</v>
      </c>
      <c r="D9" s="102">
        <v>10.182</v>
      </c>
      <c r="E9" s="63">
        <f t="shared" si="0"/>
        <v>4.2231388725200159E-3</v>
      </c>
      <c r="F9" s="63">
        <v>2.2359582819396584E-3</v>
      </c>
      <c r="G9" s="102">
        <v>4.5620000000000003</v>
      </c>
      <c r="H9" s="102">
        <v>5.62</v>
      </c>
      <c r="I9" s="102">
        <v>3.6139999999999999</v>
      </c>
      <c r="J9" s="102">
        <v>2.984</v>
      </c>
      <c r="K9" s="102">
        <v>3.605</v>
      </c>
      <c r="L9" s="159">
        <v>6.62</v>
      </c>
      <c r="M9" s="102"/>
      <c r="N9" s="102"/>
      <c r="O9" s="34"/>
    </row>
    <row r="10" spans="1:15" s="16" customFormat="1" ht="19.5" customHeight="1">
      <c r="A10" s="9"/>
      <c r="B10" s="31" t="s">
        <v>71</v>
      </c>
      <c r="C10" s="101">
        <v>243.017</v>
      </c>
      <c r="D10" s="102">
        <v>253.86500000000001</v>
      </c>
      <c r="E10" s="63">
        <f t="shared" si="0"/>
        <v>-4.2731372973824677E-2</v>
      </c>
      <c r="F10" s="63">
        <v>-5.0672885425073921E-2</v>
      </c>
      <c r="G10" s="102">
        <v>125.20399999999999</v>
      </c>
      <c r="H10" s="102">
        <v>128.661</v>
      </c>
      <c r="I10" s="102">
        <v>124.589</v>
      </c>
      <c r="J10" s="102">
        <v>121.998</v>
      </c>
      <c r="K10" s="102">
        <v>116.05200000000001</v>
      </c>
      <c r="L10" s="159">
        <v>126.965</v>
      </c>
      <c r="M10" s="102"/>
      <c r="N10" s="102"/>
      <c r="O10" s="34"/>
    </row>
    <row r="11" spans="1:15" s="16" customFormat="1" ht="19.5" customHeight="1">
      <c r="A11" s="9"/>
      <c r="B11" s="31" t="s">
        <v>72</v>
      </c>
      <c r="C11" s="101">
        <v>86.971999999999994</v>
      </c>
      <c r="D11" s="102">
        <v>56.640999999999998</v>
      </c>
      <c r="E11" s="63">
        <f>IF(ISERROR(C11/D11-1)=TRUE,"n.m.",IF(OR(C11/D11-1&gt;150%=TRUE,C11/D11-1&lt;-100%=TRUE)=TRUE,"n.m.",C11/D11-1))</f>
        <v>0.53549548913331324</v>
      </c>
      <c r="F11" s="63">
        <v>0.52294239848762858</v>
      </c>
      <c r="G11" s="102">
        <v>22.462</v>
      </c>
      <c r="H11" s="102">
        <v>34.179000000000002</v>
      </c>
      <c r="I11" s="102">
        <v>47.423000000000002</v>
      </c>
      <c r="J11" s="102">
        <v>58.137</v>
      </c>
      <c r="K11" s="102">
        <v>62.005000000000003</v>
      </c>
      <c r="L11" s="159">
        <v>24.966999999999999</v>
      </c>
      <c r="M11" s="102"/>
      <c r="N11" s="102"/>
      <c r="O11" s="34"/>
    </row>
    <row r="12" spans="1:15" s="16" customFormat="1" ht="19.5" customHeight="1">
      <c r="A12" s="9"/>
      <c r="B12" s="31" t="s">
        <v>73</v>
      </c>
      <c r="C12" s="101">
        <v>30.347000000000001</v>
      </c>
      <c r="D12" s="102">
        <v>13.218</v>
      </c>
      <c r="E12" s="63">
        <f>IF(ISERROR(C12/D12-1)=TRUE,"n.m.",IF(OR(C12/D12-1&gt;150%=TRUE,C12/D12-1&lt;-100%=TRUE)=TRUE,"n.m.",C12/D12-1))</f>
        <v>1.2958844000605234</v>
      </c>
      <c r="F12" s="63">
        <v>1.276824983569558</v>
      </c>
      <c r="G12" s="102">
        <v>7.76</v>
      </c>
      <c r="H12" s="102">
        <v>5.4580000000000002</v>
      </c>
      <c r="I12" s="102">
        <v>2.669</v>
      </c>
      <c r="J12" s="102">
        <v>5.8449999999999998</v>
      </c>
      <c r="K12" s="102">
        <v>2.1040000000000001</v>
      </c>
      <c r="L12" s="159">
        <v>28.242999999999999</v>
      </c>
      <c r="M12" s="102"/>
      <c r="N12" s="102"/>
      <c r="O12" s="34"/>
    </row>
    <row r="13" spans="1:15" s="39" customFormat="1" ht="19.5" customHeight="1">
      <c r="A13" s="35"/>
      <c r="B13" s="36" t="s">
        <v>74</v>
      </c>
      <c r="C13" s="103">
        <v>867.73099999999999</v>
      </c>
      <c r="D13" s="57">
        <v>878.75199999999995</v>
      </c>
      <c r="E13" s="89">
        <f t="shared" si="0"/>
        <v>-1.2541649976330005E-2</v>
      </c>
      <c r="F13" s="89">
        <v>-2.0659098367011446E-2</v>
      </c>
      <c r="G13" s="57">
        <v>430.77600000000001</v>
      </c>
      <c r="H13" s="57">
        <v>447.976</v>
      </c>
      <c r="I13" s="57">
        <v>450.34100000000001</v>
      </c>
      <c r="J13" s="57">
        <v>440.05399999999997</v>
      </c>
      <c r="K13" s="57">
        <v>432.55500000000001</v>
      </c>
      <c r="L13" s="160">
        <v>435.17599999999999</v>
      </c>
      <c r="M13" s="57"/>
      <c r="N13" s="57"/>
      <c r="O13" s="15"/>
    </row>
    <row r="14" spans="1:15" s="16" customFormat="1" ht="19.5" customHeight="1">
      <c r="A14" s="9"/>
      <c r="B14" s="31" t="s">
        <v>75</v>
      </c>
      <c r="C14" s="101">
        <v>-231.203</v>
      </c>
      <c r="D14" s="102">
        <v>-233.34</v>
      </c>
      <c r="E14" s="63">
        <f t="shared" si="0"/>
        <v>-9.1583097625782539E-3</v>
      </c>
      <c r="F14" s="63">
        <v>-1.7378344764335651E-2</v>
      </c>
      <c r="G14" s="102">
        <v>-114.94499999999999</v>
      </c>
      <c r="H14" s="102">
        <v>-118.395</v>
      </c>
      <c r="I14" s="102">
        <v>-117.215</v>
      </c>
      <c r="J14" s="102">
        <v>-112.824</v>
      </c>
      <c r="K14" s="102">
        <v>-113.188</v>
      </c>
      <c r="L14" s="159">
        <v>-118.015</v>
      </c>
      <c r="M14" s="102"/>
      <c r="N14" s="102"/>
      <c r="O14" s="34"/>
    </row>
    <row r="15" spans="1:15" s="16" customFormat="1" ht="19.5" customHeight="1">
      <c r="A15" s="9"/>
      <c r="B15" s="31" t="s">
        <v>76</v>
      </c>
      <c r="C15" s="101">
        <v>-121.06700000000001</v>
      </c>
      <c r="D15" s="102">
        <v>-131.41900000000001</v>
      </c>
      <c r="E15" s="63">
        <f>IF(ISERROR(C15/D15-1)=TRUE,"n.m.",IF(OR(C15/D15-1&gt;150%=TRUE,C15/D15-1&lt;-100%=TRUE)=TRUE,"n.m.",C15/D15-1))</f>
        <v>-7.8770953971647906E-2</v>
      </c>
      <c r="F15" s="240">
        <v>-8.6413411019190423E-2</v>
      </c>
      <c r="G15" s="102">
        <v>-66.150000000000006</v>
      </c>
      <c r="H15" s="102">
        <v>-65.268999999999991</v>
      </c>
      <c r="I15" s="102">
        <v>-64.948999999999998</v>
      </c>
      <c r="J15" s="102">
        <v>-61.557000000000002</v>
      </c>
      <c r="K15" s="102">
        <v>-57.884999999999998</v>
      </c>
      <c r="L15" s="159">
        <v>-63.182000000000002</v>
      </c>
      <c r="M15" s="102"/>
      <c r="N15" s="102"/>
      <c r="O15" s="34"/>
    </row>
    <row r="16" spans="1:15" s="16" customFormat="1" ht="19.5" customHeight="1">
      <c r="A16" s="9"/>
      <c r="B16" s="31" t="s">
        <v>77</v>
      </c>
      <c r="C16" s="101">
        <v>0.33500000000000002</v>
      </c>
      <c r="D16" s="102">
        <v>0.45600000000000002</v>
      </c>
      <c r="E16" s="63">
        <f t="shared" si="0"/>
        <v>-0.26535087719298245</v>
      </c>
      <c r="F16" s="63">
        <v>-0.2714455354657222</v>
      </c>
      <c r="G16" s="102">
        <v>0.42499999999999999</v>
      </c>
      <c r="H16" s="102">
        <v>3.1E-2</v>
      </c>
      <c r="I16" s="102">
        <v>0.11600000000000001</v>
      </c>
      <c r="J16" s="102">
        <v>0.254</v>
      </c>
      <c r="K16" s="102">
        <v>0.19800000000000001</v>
      </c>
      <c r="L16" s="159">
        <v>0.13700000000000001</v>
      </c>
      <c r="M16" s="102"/>
      <c r="N16" s="102"/>
      <c r="O16" s="34"/>
    </row>
    <row r="17" spans="1:15" s="16" customFormat="1" ht="19.5" customHeight="1">
      <c r="A17" s="9"/>
      <c r="B17" s="31" t="s">
        <v>78</v>
      </c>
      <c r="C17" s="101">
        <v>-39.889000000000003</v>
      </c>
      <c r="D17" s="102">
        <v>-39.43</v>
      </c>
      <c r="E17" s="63">
        <f t="shared" si="0"/>
        <v>1.1640882576718248E-2</v>
      </c>
      <c r="F17" s="63">
        <v>3.2290314842825566E-3</v>
      </c>
      <c r="G17" s="102">
        <v>-19.78</v>
      </c>
      <c r="H17" s="102">
        <v>-19.649999999999999</v>
      </c>
      <c r="I17" s="102">
        <v>-19.908000000000001</v>
      </c>
      <c r="J17" s="102">
        <v>-19.510999999999999</v>
      </c>
      <c r="K17" s="102">
        <v>-19.542999999999999</v>
      </c>
      <c r="L17" s="159">
        <v>-20.346</v>
      </c>
      <c r="M17" s="102"/>
      <c r="N17" s="102"/>
      <c r="O17" s="34"/>
    </row>
    <row r="18" spans="1:15" s="39" customFormat="1" ht="19.5" customHeight="1">
      <c r="A18" s="35"/>
      <c r="B18" s="40" t="s">
        <v>79</v>
      </c>
      <c r="C18" s="103">
        <v>-391.82400000000001</v>
      </c>
      <c r="D18" s="57">
        <v>-403.733</v>
      </c>
      <c r="E18" s="89">
        <f t="shared" si="0"/>
        <v>-2.9497217220291638E-2</v>
      </c>
      <c r="F18" s="89">
        <v>-3.7550331077806337E-2</v>
      </c>
      <c r="G18" s="57">
        <v>-200.45</v>
      </c>
      <c r="H18" s="57">
        <v>-203.28299999999999</v>
      </c>
      <c r="I18" s="57">
        <v>-201.95599999999999</v>
      </c>
      <c r="J18" s="57">
        <v>-193.63800000000001</v>
      </c>
      <c r="K18" s="57">
        <v>-190.41800000000001</v>
      </c>
      <c r="L18" s="160">
        <v>-201.40600000000001</v>
      </c>
      <c r="M18" s="57"/>
      <c r="N18" s="57"/>
      <c r="O18" s="15"/>
    </row>
    <row r="19" spans="1:15" s="39" customFormat="1" ht="19.5" customHeight="1">
      <c r="A19" s="35"/>
      <c r="B19" s="40" t="s">
        <v>80</v>
      </c>
      <c r="C19" s="103">
        <v>475.90699999999998</v>
      </c>
      <c r="D19" s="57">
        <v>475.01900000000001</v>
      </c>
      <c r="E19" s="89">
        <f t="shared" si="0"/>
        <v>1.8693989082541052E-3</v>
      </c>
      <c r="F19" s="89">
        <v>-6.3013767738661595E-3</v>
      </c>
      <c r="G19" s="57">
        <v>230.32599999999999</v>
      </c>
      <c r="H19" s="57">
        <v>244.69300000000001</v>
      </c>
      <c r="I19" s="57">
        <v>248.38499999999999</v>
      </c>
      <c r="J19" s="57">
        <v>246.416</v>
      </c>
      <c r="K19" s="57">
        <v>242.137</v>
      </c>
      <c r="L19" s="160">
        <v>233.77</v>
      </c>
      <c r="M19" s="57"/>
      <c r="N19" s="57"/>
      <c r="O19" s="15"/>
    </row>
    <row r="20" spans="1:15" s="16" customFormat="1" ht="19.5" customHeight="1">
      <c r="A20" s="9"/>
      <c r="B20" s="41" t="s">
        <v>81</v>
      </c>
      <c r="C20" s="101">
        <v>-64.528999999999996</v>
      </c>
      <c r="D20" s="102">
        <v>-69.491</v>
      </c>
      <c r="E20" s="63">
        <f t="shared" si="0"/>
        <v>-7.1404930134837619E-2</v>
      </c>
      <c r="F20" s="63">
        <v>-7.9139277170488118E-2</v>
      </c>
      <c r="G20" s="102">
        <v>-35.249000000000002</v>
      </c>
      <c r="H20" s="102">
        <v>-34.241999999999997</v>
      </c>
      <c r="I20" s="102">
        <v>-32.377000000000002</v>
      </c>
      <c r="J20" s="102">
        <v>-31.77</v>
      </c>
      <c r="K20" s="102">
        <v>-32.707000000000001</v>
      </c>
      <c r="L20" s="159">
        <v>-31.821999999999999</v>
      </c>
      <c r="M20" s="102"/>
      <c r="N20" s="102"/>
      <c r="O20" s="34"/>
    </row>
    <row r="21" spans="1:15" s="39" customFormat="1" ht="19.5" customHeight="1">
      <c r="A21" s="35"/>
      <c r="B21" s="40" t="s">
        <v>82</v>
      </c>
      <c r="C21" s="103">
        <v>411.37799999999999</v>
      </c>
      <c r="D21" s="57">
        <v>405.52800000000002</v>
      </c>
      <c r="E21" s="89">
        <f t="shared" si="0"/>
        <v>1.4425637687163206E-2</v>
      </c>
      <c r="F21" s="89">
        <v>6.1812788692936311E-3</v>
      </c>
      <c r="G21" s="57">
        <v>195.077</v>
      </c>
      <c r="H21" s="57">
        <v>210.45099999999999</v>
      </c>
      <c r="I21" s="57">
        <v>216.00800000000001</v>
      </c>
      <c r="J21" s="57">
        <v>214.64599999999999</v>
      </c>
      <c r="K21" s="57">
        <v>209.43</v>
      </c>
      <c r="L21" s="160">
        <v>201.94800000000001</v>
      </c>
      <c r="M21" s="57"/>
      <c r="N21" s="57"/>
      <c r="O21" s="15"/>
    </row>
    <row r="22" spans="1:15" s="16" customFormat="1" ht="19.5" customHeight="1">
      <c r="A22" s="9"/>
      <c r="B22" s="31" t="s">
        <v>195</v>
      </c>
      <c r="C22" s="101">
        <v>-39.658000000000001</v>
      </c>
      <c r="D22" s="102">
        <v>-17.242000000000001</v>
      </c>
      <c r="E22" s="63">
        <f t="shared" si="0"/>
        <v>1.3000811970769051</v>
      </c>
      <c r="F22" s="63">
        <v>1.2809996948216278</v>
      </c>
      <c r="G22" s="102">
        <v>-8.51</v>
      </c>
      <c r="H22" s="102">
        <v>-8.7319999999999993</v>
      </c>
      <c r="I22" s="102">
        <v>-8.2349999999999994</v>
      </c>
      <c r="J22" s="102">
        <v>-8.1760000000000002</v>
      </c>
      <c r="K22" s="102">
        <v>-24.523</v>
      </c>
      <c r="L22" s="159">
        <v>-15.135</v>
      </c>
      <c r="M22" s="102"/>
      <c r="N22" s="102"/>
      <c r="O22" s="34"/>
    </row>
    <row r="23" spans="1:15" s="16" customFormat="1" ht="19.5" customHeight="1">
      <c r="A23" s="9"/>
      <c r="B23" s="246" t="s">
        <v>196</v>
      </c>
      <c r="C23" s="101">
        <v>-33.222999999999999</v>
      </c>
      <c r="D23" s="102">
        <v>-16.488</v>
      </c>
      <c r="E23" s="63">
        <f>IF(ISERROR(C23/D23-1)=TRUE,"n.m.",IF(OR(C23/D23-1&gt;150%=TRUE,C23/D23-1&lt;-100%=TRUE)=TRUE,"n.m.",C23/D23-1))</f>
        <v>1.0149805919456574</v>
      </c>
      <c r="F23" s="63">
        <v>0.99826428786113541</v>
      </c>
      <c r="G23" s="102">
        <v>-8.2260000000000009</v>
      </c>
      <c r="H23" s="102">
        <v>-8.2620000000000005</v>
      </c>
      <c r="I23" s="102">
        <v>-8.2579999999999991</v>
      </c>
      <c r="J23" s="102">
        <v>-8.1739999999999995</v>
      </c>
      <c r="K23" s="102">
        <v>-18.352</v>
      </c>
      <c r="L23" s="159">
        <v>-14.871</v>
      </c>
      <c r="M23" s="102"/>
      <c r="N23" s="102"/>
      <c r="O23" s="34"/>
    </row>
    <row r="24" spans="1:15" s="16" customFormat="1" ht="19.5" customHeight="1">
      <c r="A24" s="9"/>
      <c r="B24" s="31" t="s">
        <v>84</v>
      </c>
      <c r="C24" s="101">
        <v>0</v>
      </c>
      <c r="D24" s="102">
        <v>0</v>
      </c>
      <c r="E24" s="63" t="str">
        <f t="shared" ref="E24:F27" si="1">IF(ISERROR(C24/D24-1)=TRUE,"n.m.",IF(OR(C24/D24-1&gt;150%=TRUE,C24/D24-1&lt;-100%=TRUE)=TRUE,"n.m.",C24/D24-1))</f>
        <v>n.m.</v>
      </c>
      <c r="F24" s="63" t="str">
        <f t="shared" si="1"/>
        <v>n.m.</v>
      </c>
      <c r="G24" s="102">
        <v>0</v>
      </c>
      <c r="H24" s="102">
        <v>0</v>
      </c>
      <c r="I24" s="102">
        <v>0</v>
      </c>
      <c r="J24" s="102">
        <v>0</v>
      </c>
      <c r="K24" s="102">
        <v>0</v>
      </c>
      <c r="L24" s="159">
        <v>0</v>
      </c>
      <c r="M24" s="102"/>
      <c r="N24" s="102"/>
      <c r="O24" s="34"/>
    </row>
    <row r="25" spans="1:15" s="39" customFormat="1" ht="19.5" customHeight="1">
      <c r="A25" s="9"/>
      <c r="B25" s="31" t="s">
        <v>85</v>
      </c>
      <c r="C25" s="101">
        <v>0.152</v>
      </c>
      <c r="D25" s="102">
        <v>-0.13</v>
      </c>
      <c r="E25" s="63" t="str">
        <f t="shared" si="1"/>
        <v>n.m.</v>
      </c>
      <c r="F25" s="63" t="str">
        <f t="shared" si="1"/>
        <v>n.m.</v>
      </c>
      <c r="G25" s="102">
        <v>-0.08</v>
      </c>
      <c r="H25" s="102">
        <v>-0.05</v>
      </c>
      <c r="I25" s="102">
        <v>0.03</v>
      </c>
      <c r="J25" s="102">
        <v>0.52900000000000003</v>
      </c>
      <c r="K25" s="102">
        <v>0.16200000000000001</v>
      </c>
      <c r="L25" s="159">
        <v>-0.01</v>
      </c>
      <c r="M25" s="102"/>
      <c r="N25" s="102"/>
      <c r="O25" s="15"/>
    </row>
    <row r="26" spans="1:15" s="239" customFormat="1" ht="19.5" customHeight="1">
      <c r="A26" s="176"/>
      <c r="B26" s="40" t="s">
        <v>86</v>
      </c>
      <c r="C26" s="103">
        <v>371.87200000000001</v>
      </c>
      <c r="D26" s="57">
        <v>388.15600000000001</v>
      </c>
      <c r="E26" s="89">
        <f t="shared" si="1"/>
        <v>-4.1952204783643698E-2</v>
      </c>
      <c r="F26" s="89">
        <v>-4.9727337376732864E-2</v>
      </c>
      <c r="G26" s="57">
        <v>186.48699999999999</v>
      </c>
      <c r="H26" s="57">
        <v>201.66900000000001</v>
      </c>
      <c r="I26" s="57">
        <v>207.803</v>
      </c>
      <c r="J26" s="57">
        <v>206.999</v>
      </c>
      <c r="K26" s="57">
        <v>185.06899999999999</v>
      </c>
      <c r="L26" s="160">
        <v>186.803</v>
      </c>
      <c r="M26" s="57"/>
      <c r="N26" s="57"/>
      <c r="O26" s="19"/>
    </row>
    <row r="27" spans="1:15" ht="17.25" customHeight="1" thickBot="1">
      <c r="A27" s="176"/>
      <c r="B27" s="40" t="s">
        <v>188</v>
      </c>
      <c r="C27" s="104">
        <v>150.791</v>
      </c>
      <c r="D27" s="105">
        <v>158.36000000000001</v>
      </c>
      <c r="E27" s="90">
        <f t="shared" si="1"/>
        <v>-4.7796160646628061E-2</v>
      </c>
      <c r="F27" s="90">
        <v>-5.5485509779927396E-2</v>
      </c>
      <c r="G27" s="57">
        <v>75.501000000000005</v>
      </c>
      <c r="H27" s="57">
        <v>82.858999999999995</v>
      </c>
      <c r="I27" s="57">
        <v>84.141000000000005</v>
      </c>
      <c r="J27" s="57">
        <v>84.052000000000007</v>
      </c>
      <c r="K27" s="284">
        <v>74.751999999999995</v>
      </c>
      <c r="L27" s="160">
        <v>76.039000000000001</v>
      </c>
      <c r="M27" s="57"/>
      <c r="N27" s="57"/>
      <c r="O27" s="44"/>
    </row>
    <row r="28" spans="1:15" ht="6.75" customHeight="1">
      <c r="A28" s="35"/>
      <c r="B28" s="40"/>
      <c r="C28" s="57"/>
      <c r="D28" s="57"/>
      <c r="E28" s="38"/>
      <c r="F28" s="7"/>
      <c r="G28" s="57"/>
      <c r="H28" s="57"/>
      <c r="I28" s="57"/>
      <c r="J28" s="57"/>
      <c r="K28" s="102"/>
      <c r="L28" s="247"/>
      <c r="M28" s="57"/>
      <c r="N28" s="57"/>
      <c r="O28" s="44"/>
    </row>
    <row r="29" spans="1:15" ht="19.5" customHeight="1">
      <c r="A29" s="5"/>
      <c r="B29" s="4"/>
      <c r="C29" s="43"/>
      <c r="D29" s="43"/>
      <c r="E29" s="7"/>
      <c r="G29" s="43"/>
      <c r="H29" s="43"/>
      <c r="I29" s="43"/>
      <c r="J29" s="43"/>
      <c r="K29" s="57"/>
      <c r="L29" s="57"/>
      <c r="M29" s="43"/>
      <c r="N29" s="43"/>
      <c r="O29" s="44"/>
    </row>
    <row r="30" spans="1:15" ht="19.5" customHeight="1">
      <c r="A30" s="45" t="s">
        <v>100</v>
      </c>
      <c r="B30" s="46"/>
      <c r="C30" s="43"/>
      <c r="D30" s="43"/>
      <c r="E30" s="7"/>
      <c r="F30" s="123"/>
      <c r="G30" s="43"/>
      <c r="H30" s="43"/>
      <c r="I30" s="43"/>
      <c r="J30" s="43"/>
      <c r="K30" s="102"/>
      <c r="L30" s="102"/>
      <c r="M30" s="43"/>
      <c r="N30" s="43"/>
      <c r="O30" s="44"/>
    </row>
    <row r="31" spans="1:15" ht="19.5" customHeight="1">
      <c r="A31" s="47"/>
      <c r="B31" s="40" t="s">
        <v>94</v>
      </c>
      <c r="C31" s="48">
        <f>-C18/C13</f>
        <v>0.45155007715524742</v>
      </c>
      <c r="D31" s="48">
        <f>-D18/D13</f>
        <v>0.45943906813298863</v>
      </c>
      <c r="E31" s="49">
        <f>(C31-D31)*10000</f>
        <v>-78.889909777412058</v>
      </c>
      <c r="F31" s="123"/>
      <c r="G31" s="48">
        <f t="shared" ref="G31:K31" si="2">-G18/G13</f>
        <v>0.46532304492357973</v>
      </c>
      <c r="H31" s="48">
        <f t="shared" si="2"/>
        <v>0.45378100612532812</v>
      </c>
      <c r="I31" s="48">
        <f t="shared" si="2"/>
        <v>0.44845128469315471</v>
      </c>
      <c r="J31" s="48">
        <f t="shared" si="2"/>
        <v>0.44003235966495025</v>
      </c>
      <c r="K31" s="48">
        <f t="shared" si="2"/>
        <v>0.44021685103628438</v>
      </c>
      <c r="L31" s="48">
        <f t="shared" ref="L31" si="3">-L18/L13</f>
        <v>0.46281504494733167</v>
      </c>
      <c r="M31" s="48"/>
      <c r="N31" s="48"/>
      <c r="O31" s="5"/>
    </row>
    <row r="32" spans="1:15" ht="19.5" customHeight="1">
      <c r="A32" s="47"/>
      <c r="B32" s="40" t="s">
        <v>95</v>
      </c>
      <c r="C32" s="50">
        <v>45.560837590342238</v>
      </c>
      <c r="D32" s="50">
        <v>54.237095526304991</v>
      </c>
      <c r="E32" s="49">
        <f>C32-D32</f>
        <v>-8.6762579359627523</v>
      </c>
      <c r="F32" s="124"/>
      <c r="G32" s="50">
        <v>55.756687364057086</v>
      </c>
      <c r="H32" s="50">
        <v>52.756973438804401</v>
      </c>
      <c r="I32" s="50">
        <v>49.025889256713867</v>
      </c>
      <c r="J32" s="50">
        <v>47.644816218313437</v>
      </c>
      <c r="K32" s="50">
        <v>46.981257251381344</v>
      </c>
      <c r="L32" s="50">
        <v>44.187722629004952</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28814.833999999999</v>
      </c>
      <c r="D34" s="57">
        <v>26383.911</v>
      </c>
      <c r="E34" s="38">
        <f>IF(C34*D34&gt;0,C34/D34-1,"n.m.")</f>
        <v>9.2136567622593812E-2</v>
      </c>
      <c r="F34" s="125"/>
      <c r="G34" s="57">
        <v>25540.22</v>
      </c>
      <c r="H34" s="57">
        <v>26383.911</v>
      </c>
      <c r="I34" s="57">
        <v>26448.582999999999</v>
      </c>
      <c r="J34" s="57">
        <v>26896.15</v>
      </c>
      <c r="K34" s="57">
        <v>28797.548999999999</v>
      </c>
      <c r="L34" s="57">
        <v>28814.833999999999</v>
      </c>
      <c r="M34" s="57"/>
      <c r="N34" s="57"/>
      <c r="O34" s="5"/>
    </row>
    <row r="35" spans="1:15" ht="19.5" customHeight="1">
      <c r="A35" s="54"/>
      <c r="B35" s="36" t="s">
        <v>102</v>
      </c>
      <c r="C35" s="57">
        <v>30784.153999999999</v>
      </c>
      <c r="D35" s="57">
        <v>28362.044999999998</v>
      </c>
      <c r="E35" s="38">
        <f>IF(C35*D35&gt;0,C35/D35-1,"n.m.")</f>
        <v>8.5399660003360189E-2</v>
      </c>
      <c r="F35" s="125"/>
      <c r="G35" s="57">
        <v>27438.639999999999</v>
      </c>
      <c r="H35" s="57">
        <v>28362.044999999998</v>
      </c>
      <c r="I35" s="57">
        <v>29685.001</v>
      </c>
      <c r="J35" s="57">
        <v>30178.493999999999</v>
      </c>
      <c r="K35" s="57">
        <v>30670.49</v>
      </c>
      <c r="L35" s="57">
        <v>30784.153999999999</v>
      </c>
      <c r="M35" s="57"/>
      <c r="N35" s="57"/>
      <c r="O35" s="5"/>
    </row>
    <row r="36" spans="1:15" ht="19.5" customHeight="1">
      <c r="A36" s="47"/>
      <c r="B36" s="40" t="s">
        <v>178</v>
      </c>
      <c r="C36" s="57">
        <v>25617.893499999998</v>
      </c>
      <c r="D36" s="57">
        <v>24760.126499999998</v>
      </c>
      <c r="E36" s="38">
        <f>IF(C36*D36&gt;0,C36/D36-1,"n.m.")</f>
        <v>3.4643078257293958E-2</v>
      </c>
      <c r="F36" s="126"/>
      <c r="G36" s="57">
        <v>25311.034</v>
      </c>
      <c r="H36" s="57">
        <v>24760.126499999998</v>
      </c>
      <c r="I36" s="57">
        <v>25234.394499999999</v>
      </c>
      <c r="J36" s="57">
        <v>25894.055</v>
      </c>
      <c r="K36" s="57">
        <v>26862.3315</v>
      </c>
      <c r="L36" s="57">
        <v>25617.893499999998</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17916.34</v>
      </c>
      <c r="D38" s="57">
        <v>18133.939999999999</v>
      </c>
      <c r="E38" s="38">
        <f>IF(C38*D38&gt;0,C38/D38-1,"n.m.")</f>
        <v>-1.1999598542842826E-2</v>
      </c>
      <c r="F38" s="123"/>
      <c r="G38" s="57">
        <v>18194.009999999998</v>
      </c>
      <c r="H38" s="57">
        <v>18133.939999999999</v>
      </c>
      <c r="I38" s="57">
        <v>17982.939999999999</v>
      </c>
      <c r="J38" s="57">
        <v>18160.22</v>
      </c>
      <c r="K38" s="57">
        <v>18043.04</v>
      </c>
      <c r="L38" s="57">
        <v>17916.34</v>
      </c>
      <c r="M38" s="57"/>
      <c r="N38" s="57"/>
    </row>
    <row r="39" spans="1:15" ht="19.5" customHeight="1">
      <c r="B39" s="40" t="s">
        <v>99</v>
      </c>
      <c r="C39" s="57">
        <v>1015</v>
      </c>
      <c r="D39" s="57">
        <v>1000</v>
      </c>
      <c r="E39" s="38">
        <f>IF(C39*D39&gt;0,C39/D39-1,"n.m.")</f>
        <v>1.4999999999999902E-2</v>
      </c>
      <c r="F39" s="125"/>
      <c r="G39" s="57">
        <v>1002</v>
      </c>
      <c r="H39" s="57">
        <v>1000</v>
      </c>
      <c r="I39" s="57">
        <v>1001</v>
      </c>
      <c r="J39" s="57">
        <v>1036</v>
      </c>
      <c r="K39" s="57">
        <v>1023</v>
      </c>
      <c r="L39" s="57">
        <v>1015</v>
      </c>
    </row>
    <row r="40" spans="1:15">
      <c r="C40" s="57"/>
    </row>
    <row r="41" spans="1:15">
      <c r="C41" s="57"/>
      <c r="D41" s="57"/>
      <c r="I41" s="57"/>
      <c r="J41" s="57"/>
      <c r="K41" s="57"/>
      <c r="L41" s="57"/>
      <c r="M41" s="57"/>
      <c r="N41" s="57"/>
    </row>
    <row r="42" spans="1:15">
      <c r="C42" s="57"/>
      <c r="D42" s="57"/>
      <c r="I42" s="57"/>
      <c r="J42" s="57"/>
      <c r="K42" s="57"/>
      <c r="L42" s="57"/>
      <c r="M42" s="57"/>
      <c r="N42" s="57"/>
    </row>
    <row r="43" spans="1:15">
      <c r="C43" s="57"/>
      <c r="D43" s="57"/>
      <c r="I43" s="57"/>
      <c r="J43" s="57"/>
      <c r="K43" s="57"/>
      <c r="L43" s="57"/>
      <c r="M43" s="57"/>
      <c r="N43"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K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3"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12</v>
      </c>
      <c r="B2" s="297"/>
      <c r="C2" s="297"/>
      <c r="D2" s="297"/>
      <c r="E2" s="297"/>
      <c r="F2" s="297"/>
      <c r="G2" s="297"/>
      <c r="H2" s="297"/>
      <c r="I2" s="297"/>
      <c r="J2" s="297"/>
      <c r="K2" s="297"/>
      <c r="L2" s="297"/>
      <c r="M2" s="297"/>
      <c r="N2" s="5"/>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1.7210000000000001</v>
      </c>
      <c r="D8" s="102">
        <v>1.0489999999999999</v>
      </c>
      <c r="E8" s="63">
        <f t="shared" ref="E8:E22" si="0">IF(ISERROR(C8/D8-1)=TRUE,"n.m.",IF(OR(C8/D8-1&gt;150%=TRUE,C8/D8-1&lt;-100%=TRUE)=TRUE,"n.m.",C8/D8-1))</f>
        <v>0.64061010486177339</v>
      </c>
      <c r="F8" s="102">
        <v>0.495</v>
      </c>
      <c r="G8" s="102">
        <v>0.55400000000000005</v>
      </c>
      <c r="H8" s="102">
        <v>0.52900000000000003</v>
      </c>
      <c r="I8" s="102">
        <v>0.82399999999999995</v>
      </c>
      <c r="J8" s="102">
        <v>0.97099999999999997</v>
      </c>
      <c r="K8" s="159">
        <v>0.75</v>
      </c>
      <c r="L8" s="102"/>
      <c r="M8" s="102"/>
      <c r="N8" s="34"/>
    </row>
    <row r="9" spans="1:14" s="16" customFormat="1" ht="19.5" customHeight="1">
      <c r="A9" s="9"/>
      <c r="B9" s="31" t="s">
        <v>70</v>
      </c>
      <c r="C9" s="101">
        <v>0.45400000000000001</v>
      </c>
      <c r="D9" s="102">
        <v>2.4910000000000001</v>
      </c>
      <c r="E9" s="63">
        <f t="shared" si="0"/>
        <v>-0.81774387796065839</v>
      </c>
      <c r="F9" s="102">
        <v>0.93</v>
      </c>
      <c r="G9" s="102">
        <v>1.5609999999999999</v>
      </c>
      <c r="H9" s="102">
        <v>0.55000000000000004</v>
      </c>
      <c r="I9" s="102">
        <v>1.2370000000000001</v>
      </c>
      <c r="J9" s="102">
        <v>0.24199999999999999</v>
      </c>
      <c r="K9" s="159">
        <v>0.21199999999999999</v>
      </c>
      <c r="L9" s="102"/>
      <c r="M9" s="102"/>
      <c r="N9" s="34"/>
    </row>
    <row r="10" spans="1:14" s="16" customFormat="1" ht="19.5" customHeight="1">
      <c r="A10" s="9"/>
      <c r="B10" s="31" t="s">
        <v>71</v>
      </c>
      <c r="C10" s="101">
        <v>445.41500000000002</v>
      </c>
      <c r="D10" s="102">
        <v>370.57400000000001</v>
      </c>
      <c r="E10" s="63">
        <f t="shared" si="0"/>
        <v>0.20195966257751485</v>
      </c>
      <c r="F10" s="102">
        <v>182.54400000000001</v>
      </c>
      <c r="G10" s="102">
        <v>188.03</v>
      </c>
      <c r="H10" s="102">
        <v>196.66200000000001</v>
      </c>
      <c r="I10" s="102">
        <v>201.92500000000001</v>
      </c>
      <c r="J10" s="102">
        <v>220.05199999999999</v>
      </c>
      <c r="K10" s="159">
        <v>225.363</v>
      </c>
      <c r="L10" s="102"/>
      <c r="M10" s="102"/>
      <c r="N10" s="34"/>
    </row>
    <row r="11" spans="1:14" s="16" customFormat="1" ht="19.5" customHeight="1">
      <c r="A11" s="9"/>
      <c r="B11" s="31" t="s">
        <v>72</v>
      </c>
      <c r="C11" s="101">
        <v>2.8610000000000002</v>
      </c>
      <c r="D11" s="102">
        <v>1.7090000000000001</v>
      </c>
      <c r="E11" s="63">
        <f t="shared" si="0"/>
        <v>0.6740784084259801</v>
      </c>
      <c r="F11" s="102">
        <v>1.1759999999999999</v>
      </c>
      <c r="G11" s="102">
        <v>0.53300000000000003</v>
      </c>
      <c r="H11" s="102">
        <v>1.7569999999999999</v>
      </c>
      <c r="I11" s="102">
        <v>-2.3919999999999999</v>
      </c>
      <c r="J11" s="102">
        <v>2.4580000000000002</v>
      </c>
      <c r="K11" s="159">
        <v>0.40300000000000002</v>
      </c>
      <c r="L11" s="102"/>
      <c r="M11" s="102"/>
      <c r="N11" s="34"/>
    </row>
    <row r="12" spans="1:14" s="16" customFormat="1" ht="19.5" customHeight="1">
      <c r="A12" s="9"/>
      <c r="B12" s="31" t="s">
        <v>73</v>
      </c>
      <c r="C12" s="101">
        <v>4.2720000000000002</v>
      </c>
      <c r="D12" s="102">
        <v>0.22800000000000001</v>
      </c>
      <c r="E12" s="63" t="str">
        <f t="shared" si="0"/>
        <v>n.m.</v>
      </c>
      <c r="F12" s="102">
        <v>0.20499999999999999</v>
      </c>
      <c r="G12" s="102">
        <v>2.3E-2</v>
      </c>
      <c r="H12" s="102">
        <v>-0.96299999999999997</v>
      </c>
      <c r="I12" s="102">
        <v>14.913</v>
      </c>
      <c r="J12" s="102">
        <v>3.411</v>
      </c>
      <c r="K12" s="159">
        <v>0.86099999999999999</v>
      </c>
      <c r="L12" s="102"/>
      <c r="M12" s="102"/>
      <c r="N12" s="34"/>
    </row>
    <row r="13" spans="1:14" s="39" customFormat="1" ht="19.5" customHeight="1">
      <c r="A13" s="35"/>
      <c r="B13" s="36" t="s">
        <v>74</v>
      </c>
      <c r="C13" s="103">
        <v>454.72300000000001</v>
      </c>
      <c r="D13" s="57">
        <v>376.05099999999999</v>
      </c>
      <c r="E13" s="89">
        <f t="shared" si="0"/>
        <v>0.20920566625271575</v>
      </c>
      <c r="F13" s="57">
        <v>185.35</v>
      </c>
      <c r="G13" s="57">
        <v>190.70099999999999</v>
      </c>
      <c r="H13" s="57">
        <v>198.535</v>
      </c>
      <c r="I13" s="57">
        <v>216.50700000000001</v>
      </c>
      <c r="J13" s="57">
        <v>227.13399999999999</v>
      </c>
      <c r="K13" s="160">
        <v>227.589</v>
      </c>
      <c r="L13" s="57"/>
      <c r="M13" s="57"/>
      <c r="N13" s="15"/>
    </row>
    <row r="14" spans="1:14" s="16" customFormat="1" ht="19.5" customHeight="1">
      <c r="A14" s="9"/>
      <c r="B14" s="31" t="s">
        <v>75</v>
      </c>
      <c r="C14" s="101">
        <v>-189.82300000000001</v>
      </c>
      <c r="D14" s="102">
        <v>-158.583</v>
      </c>
      <c r="E14" s="63">
        <f t="shared" si="0"/>
        <v>0.19699463372492643</v>
      </c>
      <c r="F14" s="102">
        <v>-79.185000000000002</v>
      </c>
      <c r="G14" s="102">
        <v>-79.397999999999996</v>
      </c>
      <c r="H14" s="102">
        <v>-82.768000000000001</v>
      </c>
      <c r="I14" s="102">
        <v>-84.82</v>
      </c>
      <c r="J14" s="102">
        <v>-91.298000000000002</v>
      </c>
      <c r="K14" s="159">
        <v>-98.525000000000006</v>
      </c>
      <c r="L14" s="102"/>
      <c r="M14" s="102"/>
      <c r="N14" s="34"/>
    </row>
    <row r="15" spans="1:14" s="16" customFormat="1" ht="19.5" customHeight="1">
      <c r="A15" s="9"/>
      <c r="B15" s="31" t="s">
        <v>76</v>
      </c>
      <c r="C15" s="101">
        <v>-92.073000000000008</v>
      </c>
      <c r="D15" s="102">
        <v>-82.334000000000003</v>
      </c>
      <c r="E15" s="63">
        <f t="shared" si="0"/>
        <v>0.11828649160735538</v>
      </c>
      <c r="F15" s="102">
        <v>-39.505000000000003</v>
      </c>
      <c r="G15" s="102">
        <v>-42.829000000000001</v>
      </c>
      <c r="H15" s="102">
        <v>-41.166000000000004</v>
      </c>
      <c r="I15" s="102">
        <v>-43.613999999999997</v>
      </c>
      <c r="J15" s="102">
        <v>-43.878999999999998</v>
      </c>
      <c r="K15" s="159">
        <v>-48.193999999999996</v>
      </c>
      <c r="L15" s="102"/>
      <c r="M15" s="102"/>
      <c r="N15" s="34"/>
    </row>
    <row r="16" spans="1:14" s="16" customFormat="1" ht="19.5" customHeight="1">
      <c r="A16" s="9"/>
      <c r="B16" s="31" t="s">
        <v>77</v>
      </c>
      <c r="C16" s="101">
        <v>0.28999999999999998</v>
      </c>
      <c r="D16" s="102">
        <v>3.895</v>
      </c>
      <c r="E16" s="63">
        <f t="shared" si="0"/>
        <v>-0.92554557124518611</v>
      </c>
      <c r="F16" s="102">
        <v>1.885</v>
      </c>
      <c r="G16" s="102">
        <v>2.0099999999999998</v>
      </c>
      <c r="H16" s="102">
        <v>1.899</v>
      </c>
      <c r="I16" s="102">
        <v>2.016</v>
      </c>
      <c r="J16" s="102">
        <v>0.13200000000000001</v>
      </c>
      <c r="K16" s="159">
        <v>0.158</v>
      </c>
      <c r="L16" s="102"/>
      <c r="M16" s="102"/>
      <c r="N16" s="34"/>
    </row>
    <row r="17" spans="1:14" s="16" customFormat="1" ht="19.5" customHeight="1">
      <c r="A17" s="9"/>
      <c r="B17" s="31" t="s">
        <v>78</v>
      </c>
      <c r="C17" s="101">
        <v>-5.9020000000000001</v>
      </c>
      <c r="D17" s="102">
        <v>-5.3630000000000004</v>
      </c>
      <c r="E17" s="63">
        <f t="shared" si="0"/>
        <v>0.10050344956181245</v>
      </c>
      <c r="F17" s="102">
        <v>-2.8210000000000002</v>
      </c>
      <c r="G17" s="102">
        <v>-2.5419999999999998</v>
      </c>
      <c r="H17" s="102">
        <v>-2.6840000000000002</v>
      </c>
      <c r="I17" s="102">
        <v>-2.774</v>
      </c>
      <c r="J17" s="102">
        <v>-2.6349999999999998</v>
      </c>
      <c r="K17" s="159">
        <v>-3.2669999999999999</v>
      </c>
      <c r="L17" s="102"/>
      <c r="M17" s="102"/>
      <c r="N17" s="34"/>
    </row>
    <row r="18" spans="1:14" s="39" customFormat="1" ht="19.5" customHeight="1">
      <c r="A18" s="35"/>
      <c r="B18" s="40" t="s">
        <v>79</v>
      </c>
      <c r="C18" s="103">
        <v>-287.50799999999998</v>
      </c>
      <c r="D18" s="57">
        <v>-242.38499999999999</v>
      </c>
      <c r="E18" s="89">
        <f t="shared" si="0"/>
        <v>0.18616251005631534</v>
      </c>
      <c r="F18" s="57">
        <v>-119.626</v>
      </c>
      <c r="G18" s="57">
        <v>-122.759</v>
      </c>
      <c r="H18" s="57">
        <v>-124.71899999999999</v>
      </c>
      <c r="I18" s="57">
        <v>-129.19200000000001</v>
      </c>
      <c r="J18" s="57">
        <v>-137.68</v>
      </c>
      <c r="K18" s="160">
        <v>-149.828</v>
      </c>
      <c r="L18" s="57"/>
      <c r="M18" s="57"/>
      <c r="N18" s="15"/>
    </row>
    <row r="19" spans="1:14" s="39" customFormat="1" ht="19.5" customHeight="1">
      <c r="A19" s="35"/>
      <c r="B19" s="40" t="s">
        <v>80</v>
      </c>
      <c r="C19" s="103">
        <v>167.215</v>
      </c>
      <c r="D19" s="57">
        <v>133.666</v>
      </c>
      <c r="E19" s="89">
        <f t="shared" si="0"/>
        <v>0.25099127676447264</v>
      </c>
      <c r="F19" s="57">
        <v>65.724000000000004</v>
      </c>
      <c r="G19" s="57">
        <v>67.941999999999993</v>
      </c>
      <c r="H19" s="57">
        <v>73.816000000000003</v>
      </c>
      <c r="I19" s="57">
        <v>87.314999999999998</v>
      </c>
      <c r="J19" s="57">
        <v>89.453999999999994</v>
      </c>
      <c r="K19" s="160">
        <v>77.760999999999996</v>
      </c>
      <c r="L19" s="57"/>
      <c r="M19" s="57"/>
      <c r="N19" s="15"/>
    </row>
    <row r="20" spans="1:14" s="16" customFormat="1" ht="19.5" customHeight="1">
      <c r="A20" s="9"/>
      <c r="B20" s="41" t="s">
        <v>81</v>
      </c>
      <c r="C20" s="101">
        <v>-8.0000000000000002E-3</v>
      </c>
      <c r="D20" s="102">
        <v>0</v>
      </c>
      <c r="E20" s="63" t="str">
        <f t="shared" si="0"/>
        <v>n.m.</v>
      </c>
      <c r="F20" s="102">
        <v>0</v>
      </c>
      <c r="G20" s="102">
        <v>0</v>
      </c>
      <c r="H20" s="102">
        <v>0</v>
      </c>
      <c r="I20" s="102">
        <v>0</v>
      </c>
      <c r="J20" s="102">
        <v>0</v>
      </c>
      <c r="K20" s="159">
        <v>-8.0000000000000002E-3</v>
      </c>
      <c r="L20" s="102"/>
      <c r="M20" s="102"/>
      <c r="N20" s="34"/>
    </row>
    <row r="21" spans="1:14" s="39" customFormat="1" ht="19.5" customHeight="1">
      <c r="A21" s="35"/>
      <c r="B21" s="40" t="s">
        <v>82</v>
      </c>
      <c r="C21" s="103">
        <v>167.20699999999999</v>
      </c>
      <c r="D21" s="57">
        <v>133.666</v>
      </c>
      <c r="E21" s="89">
        <f t="shared" si="0"/>
        <v>0.25093142609190067</v>
      </c>
      <c r="F21" s="57">
        <v>65.724000000000004</v>
      </c>
      <c r="G21" s="57">
        <v>67.941999999999993</v>
      </c>
      <c r="H21" s="57">
        <v>73.816000000000003</v>
      </c>
      <c r="I21" s="57">
        <v>87.314999999999998</v>
      </c>
      <c r="J21" s="57">
        <v>89.453999999999994</v>
      </c>
      <c r="K21" s="160">
        <v>77.753</v>
      </c>
      <c r="L21" s="57"/>
      <c r="M21" s="57"/>
      <c r="N21" s="15"/>
    </row>
    <row r="22" spans="1:14" s="16" customFormat="1" ht="19.5" customHeight="1">
      <c r="A22" s="9"/>
      <c r="B22" s="31" t="s">
        <v>195</v>
      </c>
      <c r="C22" s="101">
        <v>-5.51</v>
      </c>
      <c r="D22" s="102">
        <v>0.90700000000000003</v>
      </c>
      <c r="E22" s="63" t="str">
        <f t="shared" si="0"/>
        <v>n.m.</v>
      </c>
      <c r="F22" s="102">
        <v>1.526</v>
      </c>
      <c r="G22" s="102">
        <v>-0.61899999999999999</v>
      </c>
      <c r="H22" s="102">
        <v>-0.33300000000000002</v>
      </c>
      <c r="I22" s="102">
        <v>1.2929999999999999</v>
      </c>
      <c r="J22" s="102">
        <v>-0.124</v>
      </c>
      <c r="K22" s="159">
        <v>-5.3860000000000001</v>
      </c>
      <c r="L22" s="102"/>
      <c r="M22" s="102"/>
      <c r="N22" s="34"/>
    </row>
    <row r="23" spans="1:14" s="16" customFormat="1" ht="19.5" customHeight="1">
      <c r="A23" s="9"/>
      <c r="B23" s="246" t="s">
        <v>196</v>
      </c>
      <c r="C23" s="101">
        <v>0</v>
      </c>
      <c r="D23" s="102">
        <v>0</v>
      </c>
      <c r="E23" s="63" t="str">
        <f>IF(ISERROR(C23/D23-1)=TRUE,"n.m.",IF(OR(C23/D23-1&gt;150%=TRUE,C23/D23-1&lt;-100%=TRUE)=TRUE,"n.m.",C23/D23-1))</f>
        <v>n.m.</v>
      </c>
      <c r="F23" s="102">
        <v>0</v>
      </c>
      <c r="G23" s="102">
        <v>0</v>
      </c>
      <c r="H23" s="102">
        <v>0</v>
      </c>
      <c r="I23" s="102">
        <v>0</v>
      </c>
      <c r="J23" s="102">
        <v>0</v>
      </c>
      <c r="K23" s="159">
        <v>0</v>
      </c>
      <c r="L23" s="102"/>
      <c r="M23" s="102"/>
      <c r="N23" s="34"/>
    </row>
    <row r="24" spans="1:14" s="16" customFormat="1" ht="19.5" customHeight="1">
      <c r="A24" s="9"/>
      <c r="B24" s="31" t="s">
        <v>84</v>
      </c>
      <c r="C24" s="101">
        <v>-3.4140000000000001</v>
      </c>
      <c r="D24" s="102">
        <v>-2.133</v>
      </c>
      <c r="E24" s="63">
        <f t="shared" ref="E24:E27" si="1">IF(ISERROR(C24/D24-1)=TRUE,"n.m.",IF(OR(C24/D24-1&gt;150%=TRUE,C24/D24-1&lt;-100%=TRUE)=TRUE,"n.m.",C24/D24-1))</f>
        <v>0.60056258790436012</v>
      </c>
      <c r="F24" s="102">
        <v>-0.82</v>
      </c>
      <c r="G24" s="102">
        <v>-1.3129999999999999</v>
      </c>
      <c r="H24" s="102">
        <v>-1.202</v>
      </c>
      <c r="I24" s="102">
        <v>-7.7709999999999999</v>
      </c>
      <c r="J24" s="102">
        <v>-1.484</v>
      </c>
      <c r="K24" s="159">
        <v>-1.93</v>
      </c>
      <c r="L24" s="102"/>
      <c r="M24" s="102"/>
      <c r="N24" s="34"/>
    </row>
    <row r="25" spans="1:14" s="39" customFormat="1" ht="19.5" customHeight="1">
      <c r="A25" s="9"/>
      <c r="B25" s="31" t="s">
        <v>85</v>
      </c>
      <c r="C25" s="101">
        <v>1.6E-2</v>
      </c>
      <c r="D25" s="102">
        <v>0.23899999999999999</v>
      </c>
      <c r="E25" s="63">
        <f t="shared" si="1"/>
        <v>-0.93305439330543938</v>
      </c>
      <c r="F25" s="102">
        <v>0.248</v>
      </c>
      <c r="G25" s="102">
        <v>-8.9999999999999993E-3</v>
      </c>
      <c r="H25" s="102">
        <v>-4.0000000000000001E-3</v>
      </c>
      <c r="I25" s="102">
        <v>0.20300000000000001</v>
      </c>
      <c r="J25" s="102">
        <v>0</v>
      </c>
      <c r="K25" s="159">
        <v>1.6E-2</v>
      </c>
      <c r="L25" s="102"/>
      <c r="M25" s="102"/>
      <c r="N25" s="15"/>
    </row>
    <row r="26" spans="1:14" s="239" customFormat="1" ht="19.5" customHeight="1">
      <c r="A26" s="176"/>
      <c r="B26" s="40" t="s">
        <v>86</v>
      </c>
      <c r="C26" s="103">
        <v>158.29900000000001</v>
      </c>
      <c r="D26" s="57">
        <v>132.679</v>
      </c>
      <c r="E26" s="89">
        <f t="shared" si="1"/>
        <v>0.19309762660255214</v>
      </c>
      <c r="F26" s="57">
        <v>66.677999999999997</v>
      </c>
      <c r="G26" s="57">
        <v>66.001000000000005</v>
      </c>
      <c r="H26" s="57">
        <v>72.277000000000001</v>
      </c>
      <c r="I26" s="57">
        <v>81.040000000000006</v>
      </c>
      <c r="J26" s="57">
        <v>87.846000000000004</v>
      </c>
      <c r="K26" s="160">
        <v>70.453000000000003</v>
      </c>
      <c r="L26" s="57"/>
      <c r="M26" s="57"/>
      <c r="N26" s="19"/>
    </row>
    <row r="27" spans="1:14" s="239" customFormat="1" ht="19.5" customHeight="1" thickBot="1">
      <c r="A27" s="176"/>
      <c r="B27" s="40" t="s">
        <v>188</v>
      </c>
      <c r="C27" s="104">
        <v>117.05500000000001</v>
      </c>
      <c r="D27" s="105">
        <v>93.611000000000004</v>
      </c>
      <c r="E27" s="90">
        <f t="shared" si="1"/>
        <v>0.25044065334202181</v>
      </c>
      <c r="F27" s="57">
        <v>46.811999999999998</v>
      </c>
      <c r="G27" s="57">
        <v>46.798999999999999</v>
      </c>
      <c r="H27" s="57">
        <v>47.759</v>
      </c>
      <c r="I27" s="57">
        <v>36.134999999999998</v>
      </c>
      <c r="J27" s="57">
        <v>62.427999999999997</v>
      </c>
      <c r="K27" s="160">
        <v>54.627000000000002</v>
      </c>
      <c r="L27" s="57"/>
      <c r="M27" s="57"/>
      <c r="N27" s="19"/>
    </row>
    <row r="28" spans="1:14" ht="9" customHeight="1">
      <c r="A28" s="35"/>
      <c r="B28" s="40"/>
      <c r="C28" s="57"/>
      <c r="D28" s="57"/>
      <c r="E28" s="38"/>
      <c r="F28" s="57"/>
      <c r="G28" s="57"/>
      <c r="H28" s="57"/>
      <c r="I28" s="57"/>
      <c r="J28" s="57"/>
      <c r="K28" s="247"/>
      <c r="L28" s="57"/>
      <c r="M28" s="57"/>
      <c r="N28" s="44"/>
    </row>
    <row r="29" spans="1:14" ht="19.5" customHeight="1">
      <c r="A29" s="5"/>
      <c r="B29" s="4"/>
      <c r="C29" s="43"/>
      <c r="D29" s="43"/>
      <c r="E29" s="7"/>
      <c r="F29" s="43"/>
      <c r="G29" s="43"/>
      <c r="H29" s="43"/>
      <c r="I29" s="43"/>
      <c r="J29" s="57"/>
      <c r="K29" s="57"/>
      <c r="L29" s="43"/>
      <c r="M29" s="43"/>
      <c r="N29" s="44"/>
    </row>
    <row r="30" spans="1:14" ht="19.5" customHeight="1">
      <c r="A30" s="45" t="s">
        <v>100</v>
      </c>
      <c r="B30" s="46"/>
      <c r="C30" s="43"/>
      <c r="D30" s="43"/>
      <c r="E30" s="7"/>
      <c r="F30" s="43"/>
      <c r="G30" s="43"/>
      <c r="H30" s="43"/>
      <c r="I30" s="43"/>
      <c r="J30" s="102"/>
      <c r="K30" s="102"/>
      <c r="L30" s="43"/>
      <c r="M30" s="43"/>
      <c r="N30" s="5"/>
    </row>
    <row r="31" spans="1:14" ht="19.5" customHeight="1">
      <c r="A31" s="47"/>
      <c r="B31" s="40" t="s">
        <v>94</v>
      </c>
      <c r="C31" s="48">
        <f>-C18/C13</f>
        <v>0.63227063508993386</v>
      </c>
      <c r="D31" s="48">
        <f>-D18/D13</f>
        <v>0.64455353130293502</v>
      </c>
      <c r="E31" s="49">
        <f>(C31-D31)*10000</f>
        <v>-122.8289621300116</v>
      </c>
      <c r="F31" s="48">
        <f t="shared" ref="F31:J31" si="2">-F18/F13</f>
        <v>0.6454059886700837</v>
      </c>
      <c r="G31" s="48">
        <f t="shared" si="2"/>
        <v>0.64372499357633151</v>
      </c>
      <c r="H31" s="48">
        <f t="shared" si="2"/>
        <v>0.62819653965295785</v>
      </c>
      <c r="I31" s="48">
        <f t="shared" si="2"/>
        <v>0.59671049896770079</v>
      </c>
      <c r="J31" s="48">
        <f t="shared" si="2"/>
        <v>0.60616200128558484</v>
      </c>
      <c r="K31" s="48">
        <f t="shared" ref="K31" si="3">-K18/K13</f>
        <v>0.65832707204654006</v>
      </c>
      <c r="L31" s="48"/>
      <c r="M31" s="48"/>
      <c r="N31" s="5"/>
    </row>
    <row r="32" spans="1:14" ht="19.5" customHeight="1">
      <c r="A32" s="47"/>
      <c r="B32" s="40" t="s">
        <v>95</v>
      </c>
      <c r="C32" s="50">
        <v>0</v>
      </c>
      <c r="D32" s="50">
        <v>0</v>
      </c>
      <c r="E32" s="49">
        <f>C32-D32</f>
        <v>0</v>
      </c>
      <c r="F32" s="50">
        <v>0</v>
      </c>
      <c r="G32" s="50">
        <v>0</v>
      </c>
      <c r="H32" s="50">
        <v>0</v>
      </c>
      <c r="I32" s="50">
        <v>0</v>
      </c>
      <c r="J32" s="50">
        <v>0</v>
      </c>
      <c r="K32" s="50">
        <v>0</v>
      </c>
      <c r="L32" s="57"/>
      <c r="M32" s="57"/>
      <c r="N32" s="5"/>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4.2000000000000003E-2</v>
      </c>
      <c r="D34" s="57">
        <v>4.2000000000000003E-2</v>
      </c>
      <c r="E34" s="38">
        <f>IF(C34*D34&gt;0,C34/D34-1,"n.m.")</f>
        <v>0</v>
      </c>
      <c r="F34" s="57">
        <v>4.2000000000000003E-2</v>
      </c>
      <c r="G34" s="57">
        <v>4.2000000000000003E-2</v>
      </c>
      <c r="H34" s="57">
        <v>4.2000000000000003E-2</v>
      </c>
      <c r="I34" s="57">
        <v>4.2000000000000003E-2</v>
      </c>
      <c r="J34" s="57">
        <v>4.2000000000000003E-2</v>
      </c>
      <c r="K34" s="57">
        <v>4.2000000000000003E-2</v>
      </c>
      <c r="L34" s="57"/>
      <c r="M34" s="57"/>
      <c r="N34" s="5"/>
    </row>
    <row r="35" spans="1:14" ht="19.5" customHeight="1">
      <c r="A35" s="54"/>
      <c r="B35" s="36" t="s">
        <v>102</v>
      </c>
      <c r="C35" s="57">
        <v>0</v>
      </c>
      <c r="D35" s="57">
        <v>0</v>
      </c>
      <c r="E35" s="38" t="str">
        <f>IF(C35*D35&gt;0,C35/D35-1,"n.m.")</f>
        <v>n.m.</v>
      </c>
      <c r="F35" s="57">
        <v>0</v>
      </c>
      <c r="G35" s="57">
        <v>0</v>
      </c>
      <c r="H35" s="57">
        <v>0</v>
      </c>
      <c r="I35" s="57">
        <v>0</v>
      </c>
      <c r="J35" s="57">
        <v>0</v>
      </c>
      <c r="K35" s="57">
        <v>0</v>
      </c>
      <c r="L35" s="57"/>
      <c r="M35" s="57"/>
      <c r="N35" s="5"/>
    </row>
    <row r="36" spans="1:14" ht="19.5" customHeight="1">
      <c r="A36" s="47"/>
      <c r="B36" s="40" t="s">
        <v>178</v>
      </c>
      <c r="C36" s="57">
        <v>1874.92</v>
      </c>
      <c r="D36" s="57">
        <v>1618.92</v>
      </c>
      <c r="E36" s="38">
        <f>IF(C36*D36&gt;0,C36/D36-1,"n.m.")</f>
        <v>0.15813011143231281</v>
      </c>
      <c r="F36" s="57">
        <v>2096.585</v>
      </c>
      <c r="G36" s="57">
        <v>1618.92</v>
      </c>
      <c r="H36" s="57">
        <v>1519.8005000000001</v>
      </c>
      <c r="I36" s="57">
        <v>1692.5605</v>
      </c>
      <c r="J36" s="57">
        <v>1748.979</v>
      </c>
      <c r="K36" s="57">
        <v>1874.92</v>
      </c>
      <c r="L36" s="57"/>
      <c r="M36" s="57"/>
      <c r="N36" s="5"/>
    </row>
    <row r="37" spans="1:14" ht="19.5" customHeight="1">
      <c r="A37" s="45" t="s">
        <v>8</v>
      </c>
      <c r="B37" s="51"/>
      <c r="C37" s="57"/>
      <c r="D37" s="57"/>
      <c r="E37" s="56"/>
      <c r="F37" s="57"/>
      <c r="G37" s="57"/>
      <c r="H37" s="57"/>
      <c r="I37" s="57"/>
      <c r="J37" s="57"/>
      <c r="K37" s="57"/>
      <c r="L37" s="57"/>
      <c r="M37" s="57"/>
      <c r="N37" s="5"/>
    </row>
    <row r="38" spans="1:14" ht="19.5" customHeight="1">
      <c r="A38" s="5"/>
      <c r="B38" s="36" t="s">
        <v>98</v>
      </c>
      <c r="C38" s="57">
        <v>2036.59</v>
      </c>
      <c r="D38" s="57">
        <v>2021.06</v>
      </c>
      <c r="E38" s="38">
        <f>IF(C38*D38&gt;0,C38/D38-1,"n.m.")</f>
        <v>7.684086568434445E-3</v>
      </c>
      <c r="F38" s="57">
        <v>2006.8</v>
      </c>
      <c r="G38" s="57">
        <v>2021.06</v>
      </c>
      <c r="H38" s="57">
        <v>2043.57</v>
      </c>
      <c r="I38" s="57">
        <v>2021.42</v>
      </c>
      <c r="J38" s="57">
        <v>2034.92</v>
      </c>
      <c r="K38" s="57">
        <v>2036.59</v>
      </c>
      <c r="L38" s="57"/>
      <c r="M38" s="57"/>
      <c r="N38" s="5"/>
    </row>
    <row r="39" spans="1:14" ht="19.5" customHeight="1">
      <c r="A39" s="5"/>
      <c r="B39" s="40"/>
      <c r="C39" s="57"/>
      <c r="D39" s="57"/>
      <c r="E39" s="38"/>
      <c r="F39" s="57"/>
      <c r="G39" s="57"/>
      <c r="H39" s="57"/>
      <c r="I39" s="57"/>
      <c r="J39" s="57"/>
      <c r="K39" s="57"/>
      <c r="L39" s="57"/>
      <c r="M39" s="57"/>
      <c r="N39" s="5"/>
    </row>
    <row r="40" spans="1:14" ht="19.5" customHeight="1">
      <c r="A40" s="5"/>
      <c r="B40" s="40"/>
      <c r="C40" s="57"/>
      <c r="D40" s="57"/>
      <c r="E40" s="38"/>
      <c r="F40" s="57"/>
      <c r="G40" s="57"/>
      <c r="H40" s="57"/>
      <c r="I40" s="57"/>
      <c r="J40" s="57"/>
      <c r="K40" s="57"/>
      <c r="L40" s="57"/>
      <c r="M40" s="57"/>
      <c r="N40" s="5"/>
    </row>
    <row r="41" spans="1:14" ht="19.5" customHeight="1">
      <c r="A41" s="45" t="s">
        <v>162</v>
      </c>
      <c r="B41" s="68"/>
      <c r="C41" s="57"/>
      <c r="D41" s="57"/>
      <c r="E41" s="38"/>
      <c r="F41" s="57"/>
      <c r="G41" s="57"/>
      <c r="H41" s="57"/>
      <c r="I41" s="57"/>
      <c r="J41" s="57"/>
      <c r="K41" s="57"/>
      <c r="L41" s="57"/>
      <c r="M41" s="57"/>
      <c r="N41" s="5"/>
    </row>
    <row r="42" spans="1:14" s="81" customFormat="1" ht="19.5" customHeight="1">
      <c r="A42" s="142"/>
      <c r="B42" s="130" t="s">
        <v>137</v>
      </c>
      <c r="C42" s="102">
        <f>K42</f>
        <v>113461.15569163997</v>
      </c>
      <c r="D42" s="102">
        <f>G42</f>
        <v>94186.53881043999</v>
      </c>
      <c r="E42" s="33">
        <f t="shared" ref="E42:E51" si="4">IF(ISERROR(C42/D42-1)=TRUE,"n.m.",IF(OR(C42/D42-1&gt;150%=TRUE,C42/D42-1&lt;-100%=TRUE)=TRUE,"n.m.",C42/D42-1))</f>
        <v>0.20464301082336323</v>
      </c>
      <c r="F42" s="102">
        <v>91458.245980789987</v>
      </c>
      <c r="G42" s="102">
        <v>94186.53881043999</v>
      </c>
      <c r="H42" s="102">
        <v>100515.63998532</v>
      </c>
      <c r="I42" s="102">
        <v>104338.96635332002</v>
      </c>
      <c r="J42" s="102">
        <v>114412.59464938998</v>
      </c>
      <c r="K42" s="102">
        <v>113461.15569163997</v>
      </c>
      <c r="L42" s="102"/>
      <c r="M42" s="102"/>
      <c r="N42" s="143"/>
    </row>
    <row r="43" spans="1:14" s="81" customFormat="1" ht="19.5" customHeight="1">
      <c r="A43" s="142"/>
      <c r="B43" s="130" t="s">
        <v>163</v>
      </c>
      <c r="C43" s="102">
        <f t="shared" ref="C43:C51" si="5">K43</f>
        <v>41310.727685545193</v>
      </c>
      <c r="D43" s="102">
        <f t="shared" ref="D43:D51" si="6">G43</f>
        <v>35883.290403199993</v>
      </c>
      <c r="E43" s="33">
        <f t="shared" si="4"/>
        <v>0.15125249723088929</v>
      </c>
      <c r="F43" s="102">
        <v>34740.429091584592</v>
      </c>
      <c r="G43" s="102">
        <v>35883.290403199993</v>
      </c>
      <c r="H43" s="102">
        <v>38252.720943939996</v>
      </c>
      <c r="I43" s="102">
        <v>38346.637854450979</v>
      </c>
      <c r="J43" s="102">
        <v>43880.126833743991</v>
      </c>
      <c r="K43" s="102">
        <v>41310.727685545193</v>
      </c>
      <c r="L43" s="102"/>
      <c r="M43" s="102"/>
      <c r="N43" s="143"/>
    </row>
    <row r="44" spans="1:14" s="81" customFormat="1" ht="19.5" customHeight="1">
      <c r="A44" s="142"/>
      <c r="B44" s="130" t="s">
        <v>164</v>
      </c>
      <c r="C44" s="102">
        <f t="shared" si="5"/>
        <v>20425.595983910003</v>
      </c>
      <c r="D44" s="102">
        <f t="shared" si="6"/>
        <v>15610.276280349999</v>
      </c>
      <c r="E44" s="33">
        <f t="shared" si="4"/>
        <v>0.30847113895232359</v>
      </c>
      <c r="F44" s="102">
        <v>14764.749765739998</v>
      </c>
      <c r="G44" s="102">
        <v>15610.276280349999</v>
      </c>
      <c r="H44" s="102">
        <v>16408.667002490001</v>
      </c>
      <c r="I44" s="102">
        <v>17813.930361130002</v>
      </c>
      <c r="J44" s="102">
        <v>21098.15613282</v>
      </c>
      <c r="K44" s="102">
        <v>20425.595983910003</v>
      </c>
      <c r="L44" s="102"/>
      <c r="M44" s="102"/>
      <c r="N44" s="143"/>
    </row>
    <row r="45" spans="1:14" s="81" customFormat="1" ht="19.5" customHeight="1">
      <c r="A45" s="142"/>
      <c r="B45" s="130" t="s">
        <v>165</v>
      </c>
      <c r="C45" s="102">
        <f t="shared" si="5"/>
        <v>20944.820032560001</v>
      </c>
      <c r="D45" s="102">
        <f t="shared" si="6"/>
        <v>17304.623714050002</v>
      </c>
      <c r="E45" s="33">
        <f t="shared" si="4"/>
        <v>0.2103597500103076</v>
      </c>
      <c r="F45" s="102">
        <v>16857.930061129999</v>
      </c>
      <c r="G45" s="102">
        <v>17304.623714050002</v>
      </c>
      <c r="H45" s="102">
        <v>17584.86274547</v>
      </c>
      <c r="I45" s="102">
        <v>17949.000728430001</v>
      </c>
      <c r="J45" s="102">
        <v>21109.368123730001</v>
      </c>
      <c r="K45" s="102">
        <v>20944.820032560001</v>
      </c>
      <c r="L45" s="102"/>
      <c r="M45" s="102"/>
      <c r="N45" s="143"/>
    </row>
    <row r="46" spans="1:14" s="81" customFormat="1" ht="19.5" customHeight="1">
      <c r="A46" s="142"/>
      <c r="B46" s="130" t="s">
        <v>146</v>
      </c>
      <c r="C46" s="102">
        <f t="shared" si="5"/>
        <v>7514.7723296499998</v>
      </c>
      <c r="D46" s="102">
        <f t="shared" si="6"/>
        <v>6454.8345011199999</v>
      </c>
      <c r="E46" s="33">
        <f t="shared" si="4"/>
        <v>0.16420836635642422</v>
      </c>
      <c r="F46" s="102">
        <v>6220.4143880700003</v>
      </c>
      <c r="G46" s="102">
        <v>6454.8345011199999</v>
      </c>
      <c r="H46" s="102">
        <v>6778.7230363500012</v>
      </c>
      <c r="I46" s="102">
        <v>6765.0001822200002</v>
      </c>
      <c r="J46" s="102">
        <v>7502.0563966499985</v>
      </c>
      <c r="K46" s="102">
        <v>7514.7723296499998</v>
      </c>
      <c r="L46" s="102"/>
      <c r="M46" s="102"/>
      <c r="N46" s="143"/>
    </row>
    <row r="47" spans="1:14" s="81" customFormat="1" ht="19.5" customHeight="1">
      <c r="A47" s="142"/>
      <c r="B47" s="130" t="s">
        <v>166</v>
      </c>
      <c r="C47" s="102">
        <f t="shared" si="5"/>
        <v>11176.521345910001</v>
      </c>
      <c r="D47" s="102">
        <f t="shared" si="6"/>
        <v>10769.408769549998</v>
      </c>
      <c r="E47" s="33">
        <f t="shared" si="4"/>
        <v>3.7802685836486605E-2</v>
      </c>
      <c r="F47" s="102">
        <v>10517.830907539999</v>
      </c>
      <c r="G47" s="102">
        <v>10769.408769549998</v>
      </c>
      <c r="H47" s="102">
        <v>10962.12691044</v>
      </c>
      <c r="I47" s="102">
        <v>10924.738093089998</v>
      </c>
      <c r="J47" s="102">
        <v>11561.647743569998</v>
      </c>
      <c r="K47" s="102">
        <v>11176.521345910001</v>
      </c>
      <c r="L47" s="102"/>
      <c r="M47" s="102"/>
      <c r="N47" s="143"/>
    </row>
    <row r="48" spans="1:14" s="81" customFormat="1" ht="19.5" customHeight="1">
      <c r="A48" s="142"/>
      <c r="B48" s="130" t="s">
        <v>167</v>
      </c>
      <c r="C48" s="102">
        <f t="shared" si="5"/>
        <v>1250.11112729</v>
      </c>
      <c r="D48" s="102">
        <f t="shared" si="6"/>
        <v>876.61874001000001</v>
      </c>
      <c r="E48" s="33">
        <f t="shared" si="4"/>
        <v>0.4260602360334429</v>
      </c>
      <c r="F48" s="102">
        <v>736.9431668200001</v>
      </c>
      <c r="G48" s="102">
        <v>876.61874001000001</v>
      </c>
      <c r="H48" s="102">
        <v>689.91270773999997</v>
      </c>
      <c r="I48" s="102">
        <v>657.89275897000005</v>
      </c>
      <c r="J48" s="102">
        <v>562.07188150000002</v>
      </c>
      <c r="K48" s="102">
        <v>1250.11112729</v>
      </c>
      <c r="L48" s="102"/>
      <c r="M48" s="102"/>
      <c r="N48" s="143"/>
    </row>
    <row r="49" spans="1:14" s="81" customFormat="1" ht="19.5" customHeight="1">
      <c r="A49" s="142"/>
      <c r="B49" s="130" t="s">
        <v>168</v>
      </c>
      <c r="C49" s="102">
        <f t="shared" si="5"/>
        <v>4790.8177892700005</v>
      </c>
      <c r="D49" s="102">
        <f t="shared" si="6"/>
        <v>4436.6793324399996</v>
      </c>
      <c r="E49" s="33">
        <f t="shared" si="4"/>
        <v>7.9820611383973672E-2</v>
      </c>
      <c r="F49" s="102">
        <v>4166.11562254</v>
      </c>
      <c r="G49" s="102">
        <v>4436.6793324399996</v>
      </c>
      <c r="H49" s="102">
        <v>4520.4172104400004</v>
      </c>
      <c r="I49" s="102">
        <v>4233.6317628800007</v>
      </c>
      <c r="J49" s="102">
        <v>4833.7776393800004</v>
      </c>
      <c r="K49" s="102">
        <v>4790.8177892700005</v>
      </c>
      <c r="L49" s="102"/>
      <c r="M49" s="102"/>
      <c r="N49" s="143"/>
    </row>
    <row r="50" spans="1:14" s="81" customFormat="1" ht="19.5" customHeight="1">
      <c r="A50" s="142"/>
      <c r="B50" s="130" t="s">
        <v>169</v>
      </c>
      <c r="C50" s="102">
        <f t="shared" si="5"/>
        <v>0</v>
      </c>
      <c r="D50" s="102">
        <f t="shared" si="6"/>
        <v>0</v>
      </c>
      <c r="E50" s="33" t="str">
        <f t="shared" si="4"/>
        <v>n.m.</v>
      </c>
      <c r="F50" s="102">
        <v>0</v>
      </c>
      <c r="G50" s="102">
        <v>0</v>
      </c>
      <c r="H50" s="102">
        <v>0</v>
      </c>
      <c r="I50" s="102">
        <v>0</v>
      </c>
      <c r="J50" s="102">
        <v>0</v>
      </c>
      <c r="K50" s="102">
        <v>0</v>
      </c>
      <c r="L50" s="102"/>
      <c r="M50" s="102"/>
      <c r="N50" s="143"/>
    </row>
    <row r="51" spans="1:14" s="60" customFormat="1" ht="19.5" customHeight="1">
      <c r="A51" s="36"/>
      <c r="B51" s="40" t="s">
        <v>170</v>
      </c>
      <c r="C51" s="57">
        <f t="shared" si="5"/>
        <v>220874.52198577515</v>
      </c>
      <c r="D51" s="57">
        <f t="shared" si="6"/>
        <v>185522.27055115998</v>
      </c>
      <c r="E51" s="38">
        <f t="shared" si="4"/>
        <v>0.19055529737528931</v>
      </c>
      <c r="F51" s="57">
        <v>179462.65898421456</v>
      </c>
      <c r="G51" s="57">
        <v>185522.27055115998</v>
      </c>
      <c r="H51" s="57">
        <v>195713.07054219002</v>
      </c>
      <c r="I51" s="57">
        <v>201029.79809449101</v>
      </c>
      <c r="J51" s="57">
        <v>224959.79940078393</v>
      </c>
      <c r="K51" s="57">
        <v>220874.52198577515</v>
      </c>
      <c r="L51" s="57"/>
      <c r="M51" s="57"/>
      <c r="N51" s="58"/>
    </row>
    <row r="52" spans="1:14" s="60" customFormat="1">
      <c r="A52" s="36"/>
      <c r="B52" s="146"/>
      <c r="C52" s="58"/>
      <c r="D52" s="58"/>
      <c r="E52" s="59"/>
      <c r="F52" s="58"/>
      <c r="G52" s="58"/>
      <c r="H52" s="58"/>
      <c r="I52" s="58"/>
      <c r="J52" s="58"/>
      <c r="K52" s="58"/>
      <c r="L52" s="58"/>
      <c r="M52" s="58"/>
      <c r="N52" s="58"/>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60" orientation="landscape" r:id="rId1"/>
  <headerFooter alignWithMargins="0"/>
  <ignoredErrors>
    <ignoredError sqref="F6:J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7"/>
  <sheetViews>
    <sheetView showGridLines="0" workbookViewId="0"/>
  </sheetViews>
  <sheetFormatPr defaultColWidth="33.7109375" defaultRowHeight="12.75"/>
  <cols>
    <col min="1" max="2" width="3.28515625" customWidth="1"/>
    <col min="3" max="3" width="51" customWidth="1"/>
    <col min="4" max="4" width="6.5703125" customWidth="1"/>
    <col min="5" max="5" width="33.7109375" customWidth="1"/>
    <col min="6" max="6" width="11" customWidth="1"/>
  </cols>
  <sheetData>
    <row r="1" spans="2:16" s="72" customFormat="1" ht="26.25">
      <c r="B1" s="295" t="s">
        <v>236</v>
      </c>
      <c r="C1" s="296"/>
      <c r="D1" s="296"/>
      <c r="E1" s="296"/>
      <c r="F1" s="71"/>
      <c r="G1" s="71"/>
    </row>
    <row r="2" spans="2:16" s="72" customFormat="1" ht="9.75" customHeight="1">
      <c r="B2" s="70"/>
      <c r="C2" s="73"/>
      <c r="D2" s="73"/>
      <c r="E2" s="73"/>
      <c r="F2" s="71"/>
      <c r="G2" s="71"/>
    </row>
    <row r="3" spans="2:16" ht="18.75" customHeight="1" thickBot="1">
      <c r="B3" s="74"/>
      <c r="C3" s="74" t="s">
        <v>18</v>
      </c>
      <c r="D3" s="74"/>
      <c r="E3" s="74"/>
    </row>
    <row r="4" spans="2:16" ht="6.75" customHeight="1" thickTop="1">
      <c r="C4" s="75"/>
      <c r="D4" s="75"/>
      <c r="E4" s="76"/>
    </row>
    <row r="5" spans="2:16" s="77" customFormat="1" ht="18.75" customHeight="1">
      <c r="C5" s="87" t="s">
        <v>19</v>
      </c>
      <c r="D5" s="78"/>
      <c r="E5" s="79">
        <v>1</v>
      </c>
      <c r="F5" s="80"/>
      <c r="G5" s="80"/>
      <c r="H5" s="80"/>
      <c r="I5" s="80"/>
      <c r="J5" s="80"/>
      <c r="K5" s="80"/>
      <c r="L5" s="80"/>
      <c r="M5" s="80"/>
      <c r="N5" s="80"/>
      <c r="O5" s="80"/>
      <c r="P5" s="80"/>
    </row>
    <row r="6" spans="2:16" s="77" customFormat="1" ht="18.75" customHeight="1">
      <c r="C6" s="87" t="s">
        <v>20</v>
      </c>
      <c r="D6" s="78"/>
      <c r="E6" s="79">
        <v>2</v>
      </c>
      <c r="F6" s="80"/>
      <c r="G6" s="80"/>
      <c r="H6" s="80"/>
      <c r="I6" s="80"/>
      <c r="J6" s="80"/>
      <c r="K6" s="80"/>
      <c r="L6" s="80"/>
      <c r="M6" s="80"/>
      <c r="N6" s="80"/>
      <c r="O6" s="80"/>
      <c r="P6" s="80"/>
    </row>
    <row r="7" spans="2:16" s="77" customFormat="1" ht="18.75" customHeight="1">
      <c r="C7" s="87" t="s">
        <v>214</v>
      </c>
      <c r="D7" s="78"/>
      <c r="E7" s="79">
        <v>3</v>
      </c>
      <c r="F7" s="80"/>
      <c r="G7" s="80"/>
      <c r="H7" s="80"/>
      <c r="I7" s="80"/>
      <c r="J7" s="80"/>
      <c r="K7" s="80"/>
      <c r="L7" s="80"/>
      <c r="M7" s="80"/>
      <c r="N7" s="80"/>
      <c r="O7" s="80"/>
      <c r="P7" s="80"/>
    </row>
    <row r="8" spans="2:16" ht="18.75" customHeight="1">
      <c r="C8" s="87" t="s">
        <v>216</v>
      </c>
      <c r="E8" s="282">
        <v>4</v>
      </c>
    </row>
    <row r="9" spans="2:16" s="77" customFormat="1" ht="18.75" customHeight="1">
      <c r="C9" s="87" t="s">
        <v>64</v>
      </c>
      <c r="D9" s="78"/>
      <c r="E9" s="79">
        <v>5</v>
      </c>
      <c r="F9" s="80"/>
      <c r="G9" s="80"/>
      <c r="H9" s="80"/>
      <c r="I9" s="80"/>
      <c r="J9" s="80"/>
      <c r="K9" s="80"/>
      <c r="L9" s="80"/>
      <c r="M9" s="80"/>
      <c r="N9" s="80"/>
      <c r="O9" s="80"/>
      <c r="P9" s="80"/>
    </row>
    <row r="10" spans="2:16" s="77" customFormat="1" ht="18.75" customHeight="1">
      <c r="C10" s="87" t="s">
        <v>61</v>
      </c>
      <c r="D10" s="78"/>
      <c r="E10" s="79">
        <f t="shared" ref="E10:E13" si="0">E9+1</f>
        <v>6</v>
      </c>
      <c r="F10" s="80"/>
      <c r="G10" s="80"/>
      <c r="H10" s="80"/>
      <c r="I10" s="80"/>
      <c r="J10" s="80"/>
      <c r="K10" s="80"/>
      <c r="L10" s="80"/>
      <c r="M10" s="80"/>
      <c r="N10" s="80"/>
      <c r="O10" s="80"/>
      <c r="P10" s="80"/>
    </row>
    <row r="11" spans="2:16" s="77" customFormat="1" ht="18.75" customHeight="1">
      <c r="C11" s="87" t="s">
        <v>52</v>
      </c>
      <c r="D11" s="78"/>
      <c r="E11" s="79">
        <f t="shared" si="0"/>
        <v>7</v>
      </c>
      <c r="F11" s="80"/>
      <c r="G11" s="80"/>
      <c r="H11" s="80"/>
      <c r="I11" s="80"/>
      <c r="J11" s="80"/>
      <c r="K11" s="80"/>
      <c r="L11" s="80"/>
      <c r="M11" s="80"/>
      <c r="N11" s="80"/>
      <c r="O11" s="80"/>
      <c r="P11" s="80"/>
    </row>
    <row r="12" spans="2:16" s="77" customFormat="1" ht="18.75" customHeight="1">
      <c r="C12" s="87" t="s">
        <v>176</v>
      </c>
      <c r="D12" s="78"/>
      <c r="E12" s="79">
        <f t="shared" si="0"/>
        <v>8</v>
      </c>
      <c r="F12" s="80"/>
      <c r="G12" s="80"/>
      <c r="H12" s="80"/>
      <c r="I12" s="80"/>
      <c r="J12" s="80"/>
      <c r="K12" s="80"/>
      <c r="L12" s="80"/>
      <c r="M12" s="80"/>
      <c r="N12" s="80"/>
      <c r="O12" s="80"/>
      <c r="P12" s="80"/>
    </row>
    <row r="13" spans="2:16" s="77" customFormat="1" ht="18.75" customHeight="1">
      <c r="C13" s="87" t="s">
        <v>21</v>
      </c>
      <c r="D13" s="78"/>
      <c r="E13" s="79">
        <f t="shared" si="0"/>
        <v>9</v>
      </c>
      <c r="F13" s="80"/>
      <c r="G13" s="80"/>
      <c r="H13" s="80"/>
      <c r="I13" s="80"/>
      <c r="J13" s="80"/>
      <c r="K13" s="80"/>
      <c r="L13" s="80"/>
      <c r="M13" s="80"/>
      <c r="N13" s="80"/>
      <c r="O13" s="80"/>
      <c r="P13" s="80"/>
    </row>
    <row r="14" spans="2:16" ht="6.75" customHeight="1">
      <c r="C14" s="88"/>
      <c r="E14" s="81"/>
    </row>
    <row r="15" spans="2:16" ht="18.75" customHeight="1" thickBot="1">
      <c r="B15" s="74"/>
      <c r="C15" s="74" t="s">
        <v>22</v>
      </c>
      <c r="D15" s="82"/>
      <c r="E15" s="83"/>
      <c r="F15" s="76"/>
      <c r="G15" s="76"/>
      <c r="H15" s="76"/>
      <c r="I15" s="76"/>
      <c r="J15" s="76"/>
      <c r="K15" s="76"/>
      <c r="L15" s="76"/>
      <c r="M15" s="76"/>
      <c r="N15" s="76"/>
      <c r="O15" s="76"/>
      <c r="P15" s="76"/>
    </row>
    <row r="16" spans="2:16" ht="6.75" customHeight="1" thickTop="1">
      <c r="C16" s="75"/>
      <c r="D16" s="75"/>
      <c r="E16" s="84"/>
      <c r="F16" s="76"/>
      <c r="G16" s="76"/>
      <c r="H16" s="76"/>
      <c r="I16" s="76"/>
      <c r="J16" s="76"/>
      <c r="K16" s="76"/>
      <c r="L16" s="76"/>
      <c r="M16" s="76"/>
      <c r="N16" s="76"/>
      <c r="O16" s="76"/>
      <c r="P16" s="76"/>
    </row>
    <row r="17" spans="3:5" s="85" customFormat="1" ht="18.75" customHeight="1">
      <c r="C17" s="87" t="s">
        <v>54</v>
      </c>
      <c r="E17" s="86">
        <f>E13+1</f>
        <v>10</v>
      </c>
    </row>
    <row r="18" spans="3:5" s="85" customFormat="1" ht="18.75" customHeight="1">
      <c r="C18" s="87" t="s">
        <v>55</v>
      </c>
      <c r="E18" s="86">
        <f>E17+1</f>
        <v>11</v>
      </c>
    </row>
    <row r="19" spans="3:5" s="85" customFormat="1" ht="18.75" customHeight="1">
      <c r="C19" s="87" t="s">
        <v>56</v>
      </c>
      <c r="E19" s="86">
        <f t="shared" ref="E19:E24" si="1">E18+1</f>
        <v>12</v>
      </c>
    </row>
    <row r="20" spans="3:5" s="85" customFormat="1" ht="18.75" customHeight="1">
      <c r="C20" s="87" t="s">
        <v>1</v>
      </c>
      <c r="E20" s="86">
        <f t="shared" si="1"/>
        <v>13</v>
      </c>
    </row>
    <row r="21" spans="3:5" s="85" customFormat="1" ht="18.75" customHeight="1">
      <c r="C21" s="87" t="s">
        <v>51</v>
      </c>
      <c r="E21" s="86">
        <f t="shared" si="1"/>
        <v>14</v>
      </c>
    </row>
    <row r="22" spans="3:5" s="85" customFormat="1" ht="18.75" customHeight="1">
      <c r="C22" s="87" t="s">
        <v>39</v>
      </c>
      <c r="E22" s="86">
        <f t="shared" si="1"/>
        <v>15</v>
      </c>
    </row>
    <row r="23" spans="3:5" s="85" customFormat="1" ht="18.75" customHeight="1">
      <c r="C23" s="87" t="s">
        <v>12</v>
      </c>
      <c r="E23" s="86">
        <f t="shared" si="1"/>
        <v>16</v>
      </c>
    </row>
    <row r="24" spans="3:5" s="85" customFormat="1" ht="18.75" customHeight="1">
      <c r="C24" s="87" t="s">
        <v>13</v>
      </c>
      <c r="E24" s="86">
        <f t="shared" si="1"/>
        <v>17</v>
      </c>
    </row>
    <row r="25" spans="3:5" s="85" customFormat="1" ht="18.75" customHeight="1">
      <c r="C25" s="87" t="s">
        <v>11</v>
      </c>
      <c r="E25" s="86">
        <v>19</v>
      </c>
    </row>
    <row r="26" spans="3:5" s="85" customFormat="1" ht="18.75" customHeight="1">
      <c r="C26" s="87" t="s">
        <v>23</v>
      </c>
      <c r="E26" s="154" t="s">
        <v>235</v>
      </c>
    </row>
    <row r="27" spans="3:5" s="85" customFormat="1" ht="18.75" customHeight="1">
      <c r="C27" s="87" t="s">
        <v>60</v>
      </c>
      <c r="E27" s="86">
        <v>29</v>
      </c>
    </row>
  </sheetData>
  <mergeCells count="1">
    <mergeCell ref="B1:E1"/>
  </mergeCells>
  <phoneticPr fontId="23" type="noConversion"/>
  <hyperlinks>
    <hyperlink ref="C5" location="'Income Statement'!A1" display="Consolidated Income Statements"/>
    <hyperlink ref="C6" location="'Balance Sheet'!A1" display="Consolidated Balance Sheet"/>
    <hyperlink ref="C10" location="'Asset Quality Core Bank'!Print_Area" display="Asset Quality Core Bank"/>
    <hyperlink ref="C18" location="'Commercial Bank - Germany'!Print_Area" display="Commercial Bank Germany"/>
    <hyperlink ref="C21" location="'CIB Managerial Data'!A1" display="CIB Managerial Data"/>
    <hyperlink ref="C25" location="CEE!A1" display="CEE Division"/>
    <hyperlink ref="C13" location="Capital!A1" display="Capital Position"/>
    <hyperlink ref="C19" location="'Commercial Bank - Austria'!Print_Area" display="Commercial Bank Austria"/>
    <hyperlink ref="C20" location="CIB!A1" display="CIB"/>
    <hyperlink ref="C17" location="'Commercial Bank - Italy'!Print_Area" display="Commercial Bank Italy"/>
    <hyperlink ref="C22" location="Poland!A1" display="Poland"/>
    <hyperlink ref="C23" location="'Asset Management'!A1" display="Asset Management"/>
    <hyperlink ref="C24" location="'Asset Gathering'!A1" display="Asset Gathering"/>
    <hyperlink ref="C11" location="'Asset Quality - Country'!A1" display="Asset Quality Country Breakdown"/>
    <hyperlink ref="C26" location="'CEE - Bosnia'!Print_Area" display="        CEE Countries"/>
    <hyperlink ref="C12" location="'Asset Quality Non-Core'!Print_Area" display="Asset Quality Non-Core"/>
    <hyperlink ref="C9" location="'Core Bank'!Print_Area" display="Core Bank"/>
    <hyperlink ref="C27" location="'Non-Core'!Print_Area" display="Non-Core"/>
    <hyperlink ref="C7" location="'Group Shareholder''s Equity'!A1" display="Group Shareholder's Equity"/>
    <hyperlink ref="C8" location="'Reclassified financial assets'!A1" display="Reclassified financial assets"/>
  </hyperlinks>
  <pageMargins left="0.17" right="0.17" top="0.17" bottom="0.16" header="0.17" footer="0.16"/>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zoomScaleNormal="100" workbookViewId="0">
      <pane xSplit="2" ySplit="7" topLeftCell="C11"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13</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118.104</v>
      </c>
      <c r="D8" s="102">
        <v>115.94</v>
      </c>
      <c r="E8" s="63">
        <f t="shared" ref="E8:E22" si="0">IF(ISERROR(C8/D8-1)=TRUE,"n.m.",IF(OR(C8/D8-1&gt;150%=TRUE,C8/D8-1&lt;-100%=TRUE)=TRUE,"n.m.",C8/D8-1))</f>
        <v>1.8664826634466225E-2</v>
      </c>
      <c r="F8" s="102">
        <v>58.332999999999998</v>
      </c>
      <c r="G8" s="102">
        <v>57.606999999999999</v>
      </c>
      <c r="H8" s="102">
        <v>56.432000000000002</v>
      </c>
      <c r="I8" s="102">
        <v>55.875</v>
      </c>
      <c r="J8" s="102">
        <v>57.585999999999999</v>
      </c>
      <c r="K8" s="159">
        <v>60.518000000000001</v>
      </c>
      <c r="L8" s="102"/>
      <c r="M8" s="102"/>
      <c r="N8" s="34"/>
    </row>
    <row r="9" spans="1:14" s="16" customFormat="1" ht="19.5" customHeight="1">
      <c r="A9" s="9"/>
      <c r="B9" s="31" t="s">
        <v>70</v>
      </c>
      <c r="C9" s="101">
        <v>0</v>
      </c>
      <c r="D9" s="102">
        <v>0</v>
      </c>
      <c r="E9" s="63" t="str">
        <f t="shared" si="0"/>
        <v>n.m.</v>
      </c>
      <c r="F9" s="102">
        <v>0</v>
      </c>
      <c r="G9" s="102">
        <v>0</v>
      </c>
      <c r="H9" s="102">
        <v>0</v>
      </c>
      <c r="I9" s="102">
        <v>0</v>
      </c>
      <c r="J9" s="102">
        <v>0</v>
      </c>
      <c r="K9" s="159">
        <v>0</v>
      </c>
      <c r="L9" s="102"/>
      <c r="M9" s="102"/>
      <c r="N9" s="34"/>
    </row>
    <row r="10" spans="1:14" s="16" customFormat="1" ht="19.5" customHeight="1">
      <c r="A10" s="9"/>
      <c r="B10" s="31" t="s">
        <v>71</v>
      </c>
      <c r="C10" s="101">
        <v>124.486</v>
      </c>
      <c r="D10" s="102">
        <v>96.903000000000006</v>
      </c>
      <c r="E10" s="63">
        <f t="shared" si="0"/>
        <v>0.28464547021248054</v>
      </c>
      <c r="F10" s="102">
        <v>47.658999999999999</v>
      </c>
      <c r="G10" s="102">
        <v>49.244</v>
      </c>
      <c r="H10" s="102">
        <v>45.756999999999998</v>
      </c>
      <c r="I10" s="102">
        <v>52.804000000000002</v>
      </c>
      <c r="J10" s="102">
        <v>61.615000000000002</v>
      </c>
      <c r="K10" s="159">
        <v>62.871000000000002</v>
      </c>
      <c r="L10" s="102"/>
      <c r="M10" s="102"/>
      <c r="N10" s="34"/>
    </row>
    <row r="11" spans="1:14" s="16" customFormat="1" ht="19.5" customHeight="1">
      <c r="A11" s="9"/>
      <c r="B11" s="31" t="s">
        <v>72</v>
      </c>
      <c r="C11" s="101">
        <v>28.074000000000002</v>
      </c>
      <c r="D11" s="102">
        <v>13.023</v>
      </c>
      <c r="E11" s="63">
        <f t="shared" si="0"/>
        <v>1.1557244874452892</v>
      </c>
      <c r="F11" s="102">
        <v>7.0789999999999997</v>
      </c>
      <c r="G11" s="102">
        <v>5.944</v>
      </c>
      <c r="H11" s="102">
        <v>6.5220000000000002</v>
      </c>
      <c r="I11" s="102">
        <v>10.33</v>
      </c>
      <c r="J11" s="102">
        <v>17.059000000000001</v>
      </c>
      <c r="K11" s="159">
        <v>11.015000000000001</v>
      </c>
      <c r="L11" s="102"/>
      <c r="M11" s="102"/>
      <c r="N11" s="34"/>
    </row>
    <row r="12" spans="1:14" s="16" customFormat="1" ht="19.5" customHeight="1">
      <c r="A12" s="9"/>
      <c r="B12" s="31" t="s">
        <v>73</v>
      </c>
      <c r="C12" s="101">
        <v>-3.09</v>
      </c>
      <c r="D12" s="102">
        <v>-4.0000000000000001E-3</v>
      </c>
      <c r="E12" s="63" t="str">
        <f t="shared" si="0"/>
        <v>n.m.</v>
      </c>
      <c r="F12" s="102">
        <v>-4.1000000000000002E-2</v>
      </c>
      <c r="G12" s="102">
        <v>3.6999999999999998E-2</v>
      </c>
      <c r="H12" s="102">
        <v>-1.3029999999999999</v>
      </c>
      <c r="I12" s="102">
        <v>-1.2869999999999999</v>
      </c>
      <c r="J12" s="102">
        <v>0.35699999999999998</v>
      </c>
      <c r="K12" s="159">
        <v>-3.4470000000000001</v>
      </c>
      <c r="L12" s="102"/>
      <c r="M12" s="102"/>
      <c r="N12" s="34"/>
    </row>
    <row r="13" spans="1:14" s="39" customFormat="1" ht="19.5" customHeight="1">
      <c r="A13" s="35"/>
      <c r="B13" s="36" t="s">
        <v>74</v>
      </c>
      <c r="C13" s="103">
        <v>267.57400000000001</v>
      </c>
      <c r="D13" s="57">
        <v>225.86199999999999</v>
      </c>
      <c r="E13" s="89">
        <f t="shared" si="0"/>
        <v>0.18467914036004296</v>
      </c>
      <c r="F13" s="57">
        <v>113.03</v>
      </c>
      <c r="G13" s="57">
        <v>112.83199999999999</v>
      </c>
      <c r="H13" s="57">
        <v>107.408</v>
      </c>
      <c r="I13" s="57">
        <v>117.72199999999999</v>
      </c>
      <c r="J13" s="57">
        <v>136.61699999999999</v>
      </c>
      <c r="K13" s="160">
        <v>130.95699999999999</v>
      </c>
      <c r="L13" s="57"/>
      <c r="M13" s="57"/>
      <c r="N13" s="15"/>
    </row>
    <row r="14" spans="1:14" s="16" customFormat="1" ht="19.5" customHeight="1">
      <c r="A14" s="9"/>
      <c r="B14" s="31" t="s">
        <v>75</v>
      </c>
      <c r="C14" s="101">
        <v>-37.180999999999997</v>
      </c>
      <c r="D14" s="102">
        <v>-31.832999999999998</v>
      </c>
      <c r="E14" s="63">
        <f t="shared" si="0"/>
        <v>0.16800175918072435</v>
      </c>
      <c r="F14" s="102">
        <v>-15.769</v>
      </c>
      <c r="G14" s="102">
        <v>-16.064</v>
      </c>
      <c r="H14" s="102">
        <v>-18.032</v>
      </c>
      <c r="I14" s="102">
        <v>-19.285</v>
      </c>
      <c r="J14" s="102">
        <v>-18.384</v>
      </c>
      <c r="K14" s="159">
        <v>-18.797000000000001</v>
      </c>
      <c r="L14" s="102"/>
      <c r="M14" s="102"/>
      <c r="N14" s="34"/>
    </row>
    <row r="15" spans="1:14" s="16" customFormat="1" ht="19.5" customHeight="1">
      <c r="A15" s="9"/>
      <c r="B15" s="31" t="s">
        <v>76</v>
      </c>
      <c r="C15" s="101">
        <v>-120.535</v>
      </c>
      <c r="D15" s="102">
        <v>-108.557</v>
      </c>
      <c r="E15" s="63">
        <f t="shared" si="0"/>
        <v>0.11033834759619365</v>
      </c>
      <c r="F15" s="102">
        <v>-52.731999999999999</v>
      </c>
      <c r="G15" s="102">
        <v>-55.824999999999996</v>
      </c>
      <c r="H15" s="102">
        <v>-50.442</v>
      </c>
      <c r="I15" s="102">
        <v>-52.312000000000005</v>
      </c>
      <c r="J15" s="102">
        <v>-60.4</v>
      </c>
      <c r="K15" s="159">
        <v>-60.134999999999998</v>
      </c>
      <c r="L15" s="102"/>
      <c r="M15" s="102"/>
      <c r="N15" s="34"/>
    </row>
    <row r="16" spans="1:14" s="16" customFormat="1" ht="19.5" customHeight="1">
      <c r="A16" s="9"/>
      <c r="B16" s="31" t="s">
        <v>77</v>
      </c>
      <c r="C16" s="101">
        <v>42.387999999999998</v>
      </c>
      <c r="D16" s="102">
        <v>37.542999999999999</v>
      </c>
      <c r="E16" s="63">
        <f t="shared" si="0"/>
        <v>0.12905202034999874</v>
      </c>
      <c r="F16" s="102">
        <v>18.806999999999999</v>
      </c>
      <c r="G16" s="102">
        <v>18.736000000000001</v>
      </c>
      <c r="H16" s="102">
        <v>19.207999999999998</v>
      </c>
      <c r="I16" s="102">
        <v>20.419</v>
      </c>
      <c r="J16" s="102">
        <v>21.010999999999999</v>
      </c>
      <c r="K16" s="159">
        <v>21.376999999999999</v>
      </c>
      <c r="L16" s="102"/>
      <c r="M16" s="102"/>
      <c r="N16" s="34"/>
    </row>
    <row r="17" spans="1:14" s="16" customFormat="1" ht="19.5" customHeight="1">
      <c r="A17" s="9"/>
      <c r="B17" s="31" t="s">
        <v>78</v>
      </c>
      <c r="C17" s="101">
        <v>-4.1909999999999998</v>
      </c>
      <c r="D17" s="102">
        <v>-3.9489999999999998</v>
      </c>
      <c r="E17" s="63">
        <f t="shared" si="0"/>
        <v>6.1281337047353723E-2</v>
      </c>
      <c r="F17" s="102">
        <v>-1.9079999999999999</v>
      </c>
      <c r="G17" s="102">
        <v>-2.0409999999999999</v>
      </c>
      <c r="H17" s="102">
        <v>-2.2330000000000001</v>
      </c>
      <c r="I17" s="102">
        <v>-2.6339999999999999</v>
      </c>
      <c r="J17" s="102">
        <v>-2.0270000000000001</v>
      </c>
      <c r="K17" s="159">
        <v>-2.1640000000000001</v>
      </c>
      <c r="L17" s="102"/>
      <c r="M17" s="102"/>
      <c r="N17" s="34"/>
    </row>
    <row r="18" spans="1:14" s="39" customFormat="1" ht="19.5" customHeight="1">
      <c r="A18" s="35"/>
      <c r="B18" s="40" t="s">
        <v>79</v>
      </c>
      <c r="C18" s="103">
        <v>-119.51900000000001</v>
      </c>
      <c r="D18" s="57">
        <v>-106.79600000000001</v>
      </c>
      <c r="E18" s="89">
        <f t="shared" si="0"/>
        <v>0.11913367541855502</v>
      </c>
      <c r="F18" s="57">
        <v>-51.601999999999997</v>
      </c>
      <c r="G18" s="57">
        <v>-55.194000000000003</v>
      </c>
      <c r="H18" s="57">
        <v>-51.499000000000002</v>
      </c>
      <c r="I18" s="57">
        <v>-53.811999999999998</v>
      </c>
      <c r="J18" s="57">
        <v>-59.8</v>
      </c>
      <c r="K18" s="160">
        <v>-59.719000000000001</v>
      </c>
      <c r="L18" s="57"/>
      <c r="M18" s="57"/>
      <c r="N18" s="15"/>
    </row>
    <row r="19" spans="1:14" s="39" customFormat="1" ht="19.5" customHeight="1">
      <c r="A19" s="35"/>
      <c r="B19" s="40" t="s">
        <v>80</v>
      </c>
      <c r="C19" s="103">
        <v>148.05500000000001</v>
      </c>
      <c r="D19" s="57">
        <v>119.066</v>
      </c>
      <c r="E19" s="89">
        <f t="shared" si="0"/>
        <v>0.24347000823072928</v>
      </c>
      <c r="F19" s="57">
        <v>61.427999999999997</v>
      </c>
      <c r="G19" s="57">
        <v>57.637999999999998</v>
      </c>
      <c r="H19" s="57">
        <v>55.908999999999999</v>
      </c>
      <c r="I19" s="57">
        <v>63.91</v>
      </c>
      <c r="J19" s="57">
        <v>76.816999999999993</v>
      </c>
      <c r="K19" s="160">
        <v>71.238</v>
      </c>
      <c r="L19" s="57"/>
      <c r="M19" s="57"/>
      <c r="N19" s="15"/>
    </row>
    <row r="20" spans="1:14" s="16" customFormat="1" ht="19.5" customHeight="1">
      <c r="A20" s="9"/>
      <c r="B20" s="41" t="s">
        <v>81</v>
      </c>
      <c r="C20" s="101">
        <v>-2.6930000000000001</v>
      </c>
      <c r="D20" s="102">
        <v>-1.2909999999999999</v>
      </c>
      <c r="E20" s="63">
        <f t="shared" si="0"/>
        <v>1.0859798605731994</v>
      </c>
      <c r="F20" s="102">
        <v>-0.46500000000000002</v>
      </c>
      <c r="G20" s="102">
        <v>-0.82599999999999996</v>
      </c>
      <c r="H20" s="102">
        <v>-0.68500000000000005</v>
      </c>
      <c r="I20" s="102">
        <v>-1.2030000000000001</v>
      </c>
      <c r="J20" s="102">
        <v>-1.583</v>
      </c>
      <c r="K20" s="159">
        <v>-1.1100000000000001</v>
      </c>
      <c r="L20" s="102"/>
      <c r="M20" s="102"/>
      <c r="N20" s="34"/>
    </row>
    <row r="21" spans="1:14" s="39" customFormat="1" ht="19.5" customHeight="1">
      <c r="A21" s="35"/>
      <c r="B21" s="40" t="s">
        <v>82</v>
      </c>
      <c r="C21" s="103">
        <v>145.36199999999999</v>
      </c>
      <c r="D21" s="57">
        <v>117.77500000000001</v>
      </c>
      <c r="E21" s="89">
        <f t="shared" si="0"/>
        <v>0.23423476968796431</v>
      </c>
      <c r="F21" s="57">
        <v>60.963000000000001</v>
      </c>
      <c r="G21" s="57">
        <v>56.811999999999998</v>
      </c>
      <c r="H21" s="57">
        <v>55.223999999999997</v>
      </c>
      <c r="I21" s="57">
        <v>62.707000000000001</v>
      </c>
      <c r="J21" s="57">
        <v>75.233999999999995</v>
      </c>
      <c r="K21" s="160">
        <v>70.128</v>
      </c>
      <c r="L21" s="57"/>
      <c r="M21" s="57"/>
      <c r="N21" s="15"/>
    </row>
    <row r="22" spans="1:14" s="16" customFormat="1" ht="19.5" customHeight="1">
      <c r="A22" s="9"/>
      <c r="B22" s="31" t="s">
        <v>195</v>
      </c>
      <c r="C22" s="101">
        <v>-3.9289999999999998</v>
      </c>
      <c r="D22" s="102">
        <v>-2.9510000000000001</v>
      </c>
      <c r="E22" s="63">
        <f t="shared" si="0"/>
        <v>0.33141308031175853</v>
      </c>
      <c r="F22" s="102">
        <v>-3.3730000000000002</v>
      </c>
      <c r="G22" s="102">
        <v>0.42199999999999999</v>
      </c>
      <c r="H22" s="102">
        <v>-0.67700000000000005</v>
      </c>
      <c r="I22" s="102">
        <v>-2.4929999999999999</v>
      </c>
      <c r="J22" s="102">
        <v>-3.1150000000000002</v>
      </c>
      <c r="K22" s="159">
        <v>-0.81399999999999995</v>
      </c>
      <c r="L22" s="102"/>
      <c r="M22" s="102"/>
      <c r="N22" s="34"/>
    </row>
    <row r="23" spans="1:14" s="16" customFormat="1" ht="19.5" customHeight="1">
      <c r="A23" s="9"/>
      <c r="B23" s="246" t="s">
        <v>196</v>
      </c>
      <c r="C23" s="101">
        <v>-3</v>
      </c>
      <c r="D23" s="102">
        <v>0</v>
      </c>
      <c r="E23" s="63" t="str">
        <f>IF(ISERROR(C23/D23-1)=TRUE,"n.m.",IF(OR(C23/D23-1&gt;150%=TRUE,C23/D23-1&lt;-100%=TRUE)=TRUE,"n.m.",C23/D23-1))</f>
        <v>n.m.</v>
      </c>
      <c r="F23" s="102">
        <v>0</v>
      </c>
      <c r="G23" s="102">
        <v>0</v>
      </c>
      <c r="H23" s="102">
        <v>-1.4159999999999999</v>
      </c>
      <c r="I23" s="102">
        <v>0</v>
      </c>
      <c r="J23" s="102">
        <v>0</v>
      </c>
      <c r="K23" s="159">
        <v>-3</v>
      </c>
      <c r="L23" s="102"/>
      <c r="M23" s="102"/>
      <c r="N23" s="34"/>
    </row>
    <row r="24" spans="1:14" s="16" customFormat="1" ht="19.5" customHeight="1">
      <c r="A24" s="9"/>
      <c r="B24" s="31" t="s">
        <v>84</v>
      </c>
      <c r="C24" s="101">
        <v>-1E-3</v>
      </c>
      <c r="D24" s="102">
        <v>-2E-3</v>
      </c>
      <c r="E24" s="63">
        <f t="shared" ref="E24:E27" si="1">IF(ISERROR(C24/D24-1)=TRUE,"n.m.",IF(OR(C24/D24-1&gt;150%=TRUE,C24/D24-1&lt;-100%=TRUE)=TRUE,"n.m.",C24/D24-1))</f>
        <v>-0.5</v>
      </c>
      <c r="F24" s="102">
        <v>-1E-3</v>
      </c>
      <c r="G24" s="102">
        <v>-1E-3</v>
      </c>
      <c r="H24" s="102">
        <v>-1E-3</v>
      </c>
      <c r="I24" s="102">
        <v>2E-3</v>
      </c>
      <c r="J24" s="102">
        <v>0</v>
      </c>
      <c r="K24" s="159">
        <v>-1E-3</v>
      </c>
      <c r="L24" s="102"/>
      <c r="M24" s="102"/>
      <c r="N24" s="34"/>
    </row>
    <row r="25" spans="1:14" s="39" customFormat="1" ht="19.5" customHeight="1">
      <c r="A25" s="9"/>
      <c r="B25" s="31" t="s">
        <v>85</v>
      </c>
      <c r="C25" s="101">
        <v>0</v>
      </c>
      <c r="D25" s="102">
        <v>0</v>
      </c>
      <c r="E25" s="63" t="str">
        <f t="shared" si="1"/>
        <v>n.m.</v>
      </c>
      <c r="F25" s="102">
        <v>0</v>
      </c>
      <c r="G25" s="102">
        <v>0</v>
      </c>
      <c r="H25" s="102">
        <v>-4.0000000000000001E-3</v>
      </c>
      <c r="I25" s="102">
        <v>0</v>
      </c>
      <c r="J25" s="102">
        <v>0</v>
      </c>
      <c r="K25" s="159">
        <v>0</v>
      </c>
      <c r="L25" s="102"/>
      <c r="M25" s="102"/>
      <c r="N25" s="15"/>
    </row>
    <row r="26" spans="1:14" s="239" customFormat="1" ht="19.5" customHeight="1">
      <c r="A26" s="176"/>
      <c r="B26" s="40" t="s">
        <v>86</v>
      </c>
      <c r="C26" s="103">
        <v>141.43199999999999</v>
      </c>
      <c r="D26" s="57">
        <v>114.822</v>
      </c>
      <c r="E26" s="89">
        <f t="shared" si="1"/>
        <v>0.23175001306369847</v>
      </c>
      <c r="F26" s="57">
        <v>57.588999999999999</v>
      </c>
      <c r="G26" s="57">
        <v>57.232999999999997</v>
      </c>
      <c r="H26" s="57">
        <v>54.542000000000002</v>
      </c>
      <c r="I26" s="57">
        <v>60.216000000000001</v>
      </c>
      <c r="J26" s="57">
        <v>72.119</v>
      </c>
      <c r="K26" s="160">
        <v>69.313000000000002</v>
      </c>
      <c r="L26" s="57"/>
      <c r="M26" s="57"/>
      <c r="N26" s="19"/>
    </row>
    <row r="27" spans="1:14" ht="15" customHeight="1" thickBot="1">
      <c r="A27" s="176"/>
      <c r="B27" s="40" t="s">
        <v>188</v>
      </c>
      <c r="C27" s="104">
        <v>61.283999999999999</v>
      </c>
      <c r="D27" s="105">
        <v>73.867999999999995</v>
      </c>
      <c r="E27" s="90">
        <f t="shared" si="1"/>
        <v>-0.17035793577733249</v>
      </c>
      <c r="F27" s="57">
        <v>36.887</v>
      </c>
      <c r="G27" s="57">
        <v>36.981000000000002</v>
      </c>
      <c r="H27" s="57">
        <v>23.298999999999999</v>
      </c>
      <c r="I27" s="57">
        <v>26.591999999999999</v>
      </c>
      <c r="J27" s="284">
        <v>31.251000000000001</v>
      </c>
      <c r="K27" s="160">
        <v>30.033000000000001</v>
      </c>
      <c r="L27" s="57"/>
      <c r="M27" s="57"/>
      <c r="N27" s="44"/>
    </row>
    <row r="28" spans="1:14" ht="6.75" customHeight="1">
      <c r="A28" s="35"/>
      <c r="B28" s="40"/>
      <c r="C28" s="57"/>
      <c r="D28" s="57"/>
      <c r="E28" s="38"/>
      <c r="F28" s="57"/>
      <c r="G28" s="57"/>
      <c r="H28" s="57"/>
      <c r="I28" s="57"/>
      <c r="J28" s="102"/>
      <c r="K28" s="247"/>
      <c r="L28" s="57"/>
      <c r="M28" s="57"/>
      <c r="N28" s="44"/>
    </row>
    <row r="29" spans="1:14" ht="19.5" customHeight="1">
      <c r="A29" s="5"/>
      <c r="B29" s="4"/>
      <c r="C29" s="43"/>
      <c r="D29" s="43"/>
      <c r="E29" s="7"/>
      <c r="F29" s="43"/>
      <c r="G29" s="43"/>
      <c r="H29" s="43"/>
      <c r="I29" s="43"/>
      <c r="J29" s="57"/>
      <c r="K29" s="57"/>
      <c r="L29" s="43"/>
      <c r="M29" s="43"/>
      <c r="N29" s="44"/>
    </row>
    <row r="30" spans="1:14" ht="19.5" customHeight="1">
      <c r="A30" s="45" t="s">
        <v>100</v>
      </c>
      <c r="B30" s="46"/>
      <c r="C30" s="43"/>
      <c r="D30" s="43"/>
      <c r="E30" s="7"/>
      <c r="F30" s="43"/>
      <c r="G30" s="43"/>
      <c r="H30" s="43"/>
      <c r="I30" s="43"/>
      <c r="J30" s="102"/>
      <c r="K30" s="102"/>
      <c r="L30" s="43"/>
      <c r="M30" s="43"/>
      <c r="N30" s="44"/>
    </row>
    <row r="31" spans="1:14" ht="19.5" customHeight="1">
      <c r="A31" s="47"/>
      <c r="B31" s="40" t="s">
        <v>94</v>
      </c>
      <c r="C31" s="48">
        <f>-C18/C13</f>
        <v>0.44667643343523661</v>
      </c>
      <c r="D31" s="48">
        <f>-D18/D13</f>
        <v>0.4728373962862279</v>
      </c>
      <c r="E31" s="49">
        <f>(C31-D31)*10000</f>
        <v>-261.60962850991285</v>
      </c>
      <c r="F31" s="48">
        <f t="shared" ref="F31:H31" si="2">-F18/F13</f>
        <v>0.45653366362912495</v>
      </c>
      <c r="G31" s="48">
        <f t="shared" si="2"/>
        <v>0.48916973908111178</v>
      </c>
      <c r="H31" s="48">
        <f t="shared" si="2"/>
        <v>0.47947080291970806</v>
      </c>
      <c r="I31" s="48">
        <f>-I18/I13</f>
        <v>0.45711082040740048</v>
      </c>
      <c r="J31" s="48">
        <f>-J18/J13</f>
        <v>0.43772004948139692</v>
      </c>
      <c r="K31" s="48">
        <f>-K18/K13</f>
        <v>0.45601991493390964</v>
      </c>
      <c r="L31" s="48"/>
      <c r="M31" s="48"/>
      <c r="N31" s="5"/>
    </row>
    <row r="32" spans="1:14" ht="19.5" customHeight="1">
      <c r="A32" s="47"/>
      <c r="B32" s="40" t="s">
        <v>95</v>
      </c>
      <c r="C32" s="50">
        <v>68.936961589978679</v>
      </c>
      <c r="D32" s="50">
        <v>38.599634559230523</v>
      </c>
      <c r="E32" s="49">
        <f>C32-D32</f>
        <v>30.337327030748156</v>
      </c>
      <c r="F32" s="50">
        <v>28.388473364056988</v>
      </c>
      <c r="G32" s="50">
        <v>48.400257236233976</v>
      </c>
      <c r="H32" s="50">
        <v>39.245203025891094</v>
      </c>
      <c r="I32" s="50">
        <v>68.949558068008173</v>
      </c>
      <c r="J32" s="50">
        <v>84.852456292341643</v>
      </c>
      <c r="K32" s="50">
        <v>54.388403020516307</v>
      </c>
      <c r="L32" s="57"/>
      <c r="M32" s="57"/>
      <c r="N32" s="5"/>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835.82299999999998</v>
      </c>
      <c r="D34" s="57">
        <v>696.14099999999996</v>
      </c>
      <c r="E34" s="38">
        <f>IF(C34*D34&gt;0,C34/D34-1,"n.m.")</f>
        <v>0.20065187943247142</v>
      </c>
      <c r="F34" s="57">
        <v>669.14099999999996</v>
      </c>
      <c r="G34" s="57">
        <v>696.14099999999996</v>
      </c>
      <c r="H34" s="57">
        <v>700.20799999999997</v>
      </c>
      <c r="I34" s="57">
        <v>695.59500000000003</v>
      </c>
      <c r="J34" s="57">
        <v>796.87800000000004</v>
      </c>
      <c r="K34" s="57">
        <v>835.82299999999998</v>
      </c>
      <c r="L34" s="57"/>
      <c r="M34" s="57"/>
      <c r="N34" s="5"/>
    </row>
    <row r="35" spans="1:14" ht="19.5" customHeight="1">
      <c r="A35" s="54"/>
      <c r="B35" s="36" t="s">
        <v>102</v>
      </c>
      <c r="C35" s="57">
        <v>15553.627</v>
      </c>
      <c r="D35" s="57">
        <v>14344.018</v>
      </c>
      <c r="E35" s="38">
        <f>IF(C35*D35&gt;0,C35/D35-1,"n.m.")</f>
        <v>8.4328463614588456E-2</v>
      </c>
      <c r="F35" s="57">
        <v>13968.547</v>
      </c>
      <c r="G35" s="57">
        <v>14344.018</v>
      </c>
      <c r="H35" s="57">
        <v>14097.459000000001</v>
      </c>
      <c r="I35" s="57">
        <v>14253.746999999999</v>
      </c>
      <c r="J35" s="57">
        <v>14922.388999999999</v>
      </c>
      <c r="K35" s="57">
        <v>15553.627</v>
      </c>
      <c r="L35" s="57"/>
      <c r="M35" s="57"/>
      <c r="N35" s="5"/>
    </row>
    <row r="36" spans="1:14" ht="19.5" customHeight="1">
      <c r="A36" s="47"/>
      <c r="B36" s="40" t="s">
        <v>178</v>
      </c>
      <c r="C36" s="57">
        <v>1721.9704999999999</v>
      </c>
      <c r="D36" s="57">
        <v>1634.835</v>
      </c>
      <c r="E36" s="38">
        <f>IF(C36*D36&gt;0,C36/D36-1,"n.m.")</f>
        <v>5.3299262616716581E-2</v>
      </c>
      <c r="F36" s="57">
        <v>1904.8209999999999</v>
      </c>
      <c r="G36" s="57">
        <v>1634.835</v>
      </c>
      <c r="H36" s="57">
        <v>1624.3805</v>
      </c>
      <c r="I36" s="57">
        <v>1741.7539999999999</v>
      </c>
      <c r="J36" s="57">
        <v>1735.2425000000001</v>
      </c>
      <c r="K36" s="57">
        <v>1721.9704999999999</v>
      </c>
      <c r="L36" s="57"/>
      <c r="M36" s="57"/>
      <c r="N36" s="5"/>
    </row>
    <row r="37" spans="1:14" s="60" customFormat="1" ht="19.5" customHeight="1">
      <c r="A37" s="45" t="s">
        <v>8</v>
      </c>
      <c r="B37" s="51"/>
      <c r="C37" s="57"/>
      <c r="D37" s="57"/>
      <c r="E37" s="56"/>
      <c r="F37" s="57"/>
      <c r="G37" s="57"/>
      <c r="H37" s="57"/>
      <c r="I37" s="57"/>
      <c r="J37" s="57"/>
      <c r="K37" s="57"/>
      <c r="L37" s="57"/>
      <c r="M37" s="57"/>
      <c r="N37" s="58"/>
    </row>
    <row r="38" spans="1:14" s="60" customFormat="1" ht="19.5" customHeight="1">
      <c r="A38" s="5"/>
      <c r="B38" s="36" t="s">
        <v>98</v>
      </c>
      <c r="C38" s="57">
        <v>991.97</v>
      </c>
      <c r="D38" s="57">
        <v>944.18</v>
      </c>
      <c r="E38" s="38">
        <f>IF(C38*D38&gt;0,C38/D38-1,"n.m.")</f>
        <v>5.0615348768243473E-2</v>
      </c>
      <c r="F38" s="57">
        <v>934.89</v>
      </c>
      <c r="G38" s="57">
        <v>944.18</v>
      </c>
      <c r="H38" s="57">
        <v>953.41</v>
      </c>
      <c r="I38" s="57">
        <v>973.61</v>
      </c>
      <c r="J38" s="57">
        <v>989.58</v>
      </c>
      <c r="K38" s="57">
        <v>991.97</v>
      </c>
      <c r="L38" s="57"/>
      <c r="M38" s="57"/>
      <c r="N38" s="58"/>
    </row>
    <row r="39" spans="1:14" s="60" customFormat="1" ht="12.75" customHeight="1">
      <c r="A39" s="58"/>
      <c r="B39" s="58"/>
      <c r="C39" s="57"/>
      <c r="D39" s="57"/>
      <c r="E39" s="59"/>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298" t="s">
        <v>249</v>
      </c>
      <c r="C41" s="298"/>
      <c r="D41" s="298"/>
      <c r="E41" s="298"/>
      <c r="F41" s="298"/>
      <c r="G41" s="298"/>
      <c r="H41" s="298"/>
      <c r="I41" s="298"/>
      <c r="J41" s="298"/>
      <c r="K41" s="29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sheetData>
  <mergeCells count="2">
    <mergeCell ref="A2:M2"/>
    <mergeCell ref="B41:K41"/>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J6" numberStoredAsText="1"/>
    <ignoredError sqref="E31" 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186</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1" t="s">
        <v>241</v>
      </c>
      <c r="D5" s="12"/>
      <c r="E5" s="14" t="s">
        <v>4</v>
      </c>
      <c r="F5" s="15" t="s">
        <v>50</v>
      </c>
      <c r="G5" s="15" t="s">
        <v>65</v>
      </c>
      <c r="H5" s="15" t="s">
        <v>67</v>
      </c>
      <c r="I5" s="15" t="s">
        <v>68</v>
      </c>
      <c r="J5" s="15" t="s">
        <v>50</v>
      </c>
      <c r="K5" s="15" t="s">
        <v>65</v>
      </c>
      <c r="L5" s="15" t="s">
        <v>67</v>
      </c>
      <c r="M5" s="15" t="s">
        <v>68</v>
      </c>
      <c r="N5" s="10"/>
    </row>
    <row r="6" spans="1:14" s="16" customFormat="1" ht="15" customHeight="1">
      <c r="A6" s="9"/>
      <c r="B6" s="17" t="s">
        <v>6</v>
      </c>
      <c r="C6" s="18">
        <v>2015</v>
      </c>
      <c r="D6" s="19">
        <v>2014</v>
      </c>
      <c r="E6" s="30" t="s">
        <v>7</v>
      </c>
      <c r="F6" s="15">
        <v>2014</v>
      </c>
      <c r="G6" s="15">
        <v>2014</v>
      </c>
      <c r="H6" s="15">
        <v>2014</v>
      </c>
      <c r="I6" s="15">
        <v>2014</v>
      </c>
      <c r="J6" s="15">
        <v>2015</v>
      </c>
      <c r="K6" s="15">
        <v>2015</v>
      </c>
      <c r="L6" s="15">
        <v>2015</v>
      </c>
      <c r="M6" s="15">
        <v>2015</v>
      </c>
      <c r="N6" s="10"/>
    </row>
    <row r="7" spans="1:14" s="16" customFormat="1" ht="6" customHeight="1">
      <c r="A7" s="21"/>
      <c r="B7" s="22"/>
      <c r="C7" s="23"/>
      <c r="D7" s="24"/>
      <c r="E7" s="26"/>
      <c r="F7" s="27"/>
      <c r="G7" s="27"/>
      <c r="H7" s="27"/>
      <c r="I7" s="27"/>
      <c r="J7" s="27"/>
      <c r="K7" s="27"/>
      <c r="L7" s="27"/>
      <c r="M7" s="27"/>
      <c r="N7" s="29"/>
    </row>
    <row r="8" spans="1:14" s="16" customFormat="1" ht="19.5" customHeight="1">
      <c r="A8" s="9"/>
      <c r="B8" s="31" t="s">
        <v>69</v>
      </c>
      <c r="C8" s="101">
        <f>'Income Statement'!C8-SUM('Commercial Bank - Italy'!C8,'Commercial Bank - Germany'!C8,'Commercial Bank - Austria'!C8,CIB!C8,Poland!C8,'Asset Management'!C8,'Asset Gathering'!C8,CEE!C8,'Non-Core'!C8)</f>
        <v>-765.79500000000098</v>
      </c>
      <c r="D8" s="102">
        <f>'Income Statement'!D8-SUM('Commercial Bank - Italy'!D8,'Commercial Bank - Germany'!D8,'Commercial Bank - Austria'!D8,CIB!D8,Poland!D8,'Asset Management'!D8,'Asset Gathering'!D8,CEE!D8,'Non-Core'!D8)</f>
        <v>-759.20899999999983</v>
      </c>
      <c r="E8" s="63">
        <f t="shared" ref="E8:E27" si="0">IF(ISERROR(C8/D8-1)=TRUE,"n.m.",IF(OR(C8/D8-1&gt;150%=TRUE,C8/D8-1&lt;-100%=TRUE)=TRUE,"n.m.",C8/D8-1))</f>
        <v>8.674818133084683E-3</v>
      </c>
      <c r="F8" s="102">
        <f>'Income Statement'!F8-SUM('Commercial Bank - Italy'!F8,'Commercial Bank - Germany'!F8,'Commercial Bank - Austria'!F8,CIB!F8,Poland!G8,'Asset Management'!F8,'Asset Gathering'!F8,CEE!G8,'Non-Core'!F8)</f>
        <v>-394.12300000000005</v>
      </c>
      <c r="G8" s="102">
        <f>'Income Statement'!G8-SUM('Commercial Bank - Italy'!G8,'Commercial Bank - Germany'!G8,'Commercial Bank - Austria'!G8,CIB!G8,Poland!H8,'Asset Management'!G8,'Asset Gathering'!G8,CEE!H8,'Non-Core'!G8)</f>
        <v>-365.08599999999979</v>
      </c>
      <c r="H8" s="102">
        <f>'Income Statement'!H8-SUM('Commercial Bank - Italy'!H8,'Commercial Bank - Germany'!H8,'Commercial Bank - Austria'!H8,CIB!H8,Poland!I8,'Asset Management'!H8,'Asset Gathering'!H8,CEE!I8,'Non-Core'!H8)</f>
        <v>-355.62699999999904</v>
      </c>
      <c r="I8" s="102">
        <f>'Income Statement'!I8-SUM('Commercial Bank - Italy'!I8,'Commercial Bank - Germany'!I8,'Commercial Bank - Austria'!I8,CIB!I8,Poland!J8,'Asset Management'!I8,'Asset Gathering'!I8,CEE!J8,'Non-Core'!I8)</f>
        <v>-349.28700000000026</v>
      </c>
      <c r="J8" s="102">
        <f>'Income Statement'!J8-SUM('Commercial Bank - Italy'!J8,'Commercial Bank - Germany'!J8,'Commercial Bank - Austria'!J8,CIB!J8,Poland!K8,'Asset Management'!J8,'Asset Gathering'!J8,CEE!K8,'Non-Core'!J8)</f>
        <v>-375.27100000000019</v>
      </c>
      <c r="K8" s="102">
        <f>'Income Statement'!K8-SUM('Commercial Bank - Italy'!K8,'Commercial Bank - Germany'!K8,'Commercial Bank - Austria'!K8,CIB!K8,Poland!L8,'Asset Management'!K8,'Asset Gathering'!K8,CEE!L8,'Non-Core'!K8)</f>
        <v>-390.52399999999989</v>
      </c>
      <c r="L8" s="102"/>
      <c r="M8" s="102"/>
      <c r="N8" s="34"/>
    </row>
    <row r="9" spans="1:14" s="16" customFormat="1" ht="19.5" customHeight="1">
      <c r="A9" s="9"/>
      <c r="B9" s="31" t="s">
        <v>70</v>
      </c>
      <c r="C9" s="101">
        <f>'Income Statement'!C9-SUM('Commercial Bank - Italy'!C9,'Commercial Bank - Germany'!C9,'Commercial Bank - Austria'!C9,CIB!C9,Poland!C9,'Asset Management'!C9,'Asset Gathering'!C9,CEE!C9,'Non-Core'!C9)</f>
        <v>129.36099999999999</v>
      </c>
      <c r="D9" s="102">
        <f>'Income Statement'!D9-SUM('Commercial Bank - Italy'!D9,'Commercial Bank - Germany'!D9,'Commercial Bank - Austria'!D9,CIB!D9,Poland!D9,'Asset Management'!D9,'Asset Gathering'!D9,CEE!D9,'Non-Core'!D9)</f>
        <v>135.68</v>
      </c>
      <c r="E9" s="63">
        <f t="shared" si="0"/>
        <v>-4.6572818396226512E-2</v>
      </c>
      <c r="F9" s="102">
        <f>'Income Statement'!F9-SUM('Commercial Bank - Italy'!F9,'Commercial Bank - Germany'!F9,'Commercial Bank - Austria'!F9,CIB!F9,Poland!G9,'Asset Management'!F9,'Asset Gathering'!F9,CEE!G9,'Non-Core'!F9)</f>
        <v>16.001999999999995</v>
      </c>
      <c r="G9" s="102">
        <f>'Income Statement'!G9-SUM('Commercial Bank - Italy'!G9,'Commercial Bank - Germany'!G9,'Commercial Bank - Austria'!G9,CIB!G9,Poland!H9,'Asset Management'!G9,'Asset Gathering'!G9,CEE!H9,'Non-Core'!G9)</f>
        <v>119.678</v>
      </c>
      <c r="H9" s="102">
        <f>'Income Statement'!H9-SUM('Commercial Bank - Italy'!H9,'Commercial Bank - Germany'!H9,'Commercial Bank - Austria'!H9,CIB!H9,Poland!I9,'Asset Management'!H9,'Asset Gathering'!H9,CEE!I9,'Non-Core'!H9)</f>
        <v>21.579000000000008</v>
      </c>
      <c r="I9" s="102">
        <f>'Income Statement'!I9-SUM('Commercial Bank - Italy'!I9,'Commercial Bank - Germany'!I9,'Commercial Bank - Austria'!I9,CIB!I9,Poland!J9,'Asset Management'!I9,'Asset Gathering'!I9,CEE!J9,'Non-Core'!I9)</f>
        <v>23.677999999999997</v>
      </c>
      <c r="J9" s="102">
        <f>'Income Statement'!J9-SUM('Commercial Bank - Italy'!J9,'Commercial Bank - Germany'!J9,'Commercial Bank - Austria'!J9,CIB!J9,Poland!K9,'Asset Management'!J9,'Asset Gathering'!J9,CEE!K9,'Non-Core'!J9)</f>
        <v>10.329999999999998</v>
      </c>
      <c r="K9" s="102">
        <f>'Income Statement'!K9-SUM('Commercial Bank - Italy'!K9,'Commercial Bank - Germany'!K9,'Commercial Bank - Austria'!K9,CIB!K9,Poland!L9,'Asset Management'!K9,'Asset Gathering'!K9,CEE!L9,'Non-Core'!K9)</f>
        <v>119.03100000000001</v>
      </c>
      <c r="L9" s="102"/>
      <c r="M9" s="102"/>
      <c r="N9" s="34"/>
    </row>
    <row r="10" spans="1:14" s="16" customFormat="1" ht="19.5" customHeight="1">
      <c r="A10" s="9"/>
      <c r="B10" s="31" t="s">
        <v>71</v>
      </c>
      <c r="C10" s="101">
        <f>'Income Statement'!C10-SUM('Commercial Bank - Italy'!C10,'Commercial Bank - Germany'!C10,'Commercial Bank - Austria'!C10,CIB!C10,Poland!C10,'Asset Management'!C10,'Asset Gathering'!C10,CEE!C10,'Non-Core'!C10)</f>
        <v>-94.300999999999021</v>
      </c>
      <c r="D10" s="102">
        <f>'Income Statement'!D10-SUM('Commercial Bank - Italy'!D10,'Commercial Bank - Germany'!D10,'Commercial Bank - Austria'!D10,CIB!D10,Poland!D10,'Asset Management'!D10,'Asset Gathering'!D10,CEE!D10,'Non-Core'!D10)</f>
        <v>-31.274999999999636</v>
      </c>
      <c r="E10" s="63" t="str">
        <f t="shared" si="0"/>
        <v>n.m.</v>
      </c>
      <c r="F10" s="102">
        <f>'Income Statement'!F10-SUM('Commercial Bank - Italy'!F10,'Commercial Bank - Germany'!F10,'Commercial Bank - Austria'!F10,CIB!F10,Poland!G10,'Asset Management'!F10,'Asset Gathering'!F10,CEE!G10,'Non-Core'!F10)</f>
        <v>-9.7019999999999982</v>
      </c>
      <c r="G10" s="102">
        <f>'Income Statement'!G10-SUM('Commercial Bank - Italy'!G10,'Commercial Bank - Germany'!G10,'Commercial Bank - Austria'!G10,CIB!G10,Poland!H10,'Asset Management'!G10,'Asset Gathering'!G10,CEE!H10,'Non-Core'!G10)</f>
        <v>-21.572999999999638</v>
      </c>
      <c r="H10" s="102">
        <f>'Income Statement'!H10-SUM('Commercial Bank - Italy'!H10,'Commercial Bank - Germany'!H10,'Commercial Bank - Austria'!H10,CIB!H10,Poland!I10,'Asset Management'!H10,'Asset Gathering'!H10,CEE!I10,'Non-Core'!H10)</f>
        <v>-6.3890000000001237</v>
      </c>
      <c r="I10" s="102">
        <f>'Income Statement'!I10-SUM('Commercial Bank - Italy'!I10,'Commercial Bank - Germany'!I10,'Commercial Bank - Austria'!I10,CIB!I10,Poland!J10,'Asset Management'!I10,'Asset Gathering'!I10,CEE!J10,'Non-Core'!I10)</f>
        <v>21.71799999999962</v>
      </c>
      <c r="J10" s="102">
        <f>'Income Statement'!J10-SUM('Commercial Bank - Italy'!J10,'Commercial Bank - Germany'!J10,'Commercial Bank - Austria'!J10,CIB!J10,Poland!K10,'Asset Management'!J10,'Asset Gathering'!J10,CEE!K10,'Non-Core'!J10)</f>
        <v>-43.065000000000055</v>
      </c>
      <c r="K10" s="102">
        <f>'Income Statement'!K10-SUM('Commercial Bank - Italy'!K10,'Commercial Bank - Germany'!K10,'Commercial Bank - Austria'!K10,CIB!K10,Poland!L10,'Asset Management'!K10,'Asset Gathering'!K10,CEE!L10,'Non-Core'!K10)</f>
        <v>-51.236000000000104</v>
      </c>
      <c r="L10" s="102"/>
      <c r="M10" s="102"/>
      <c r="N10" s="34"/>
    </row>
    <row r="11" spans="1:14" s="16" customFormat="1" ht="19.5" customHeight="1">
      <c r="A11" s="9"/>
      <c r="B11" s="31" t="s">
        <v>72</v>
      </c>
      <c r="C11" s="101">
        <f>'Income Statement'!C11-SUM('Commercial Bank - Italy'!C11,'Commercial Bank - Germany'!C11,'Commercial Bank - Austria'!C11,CIB!C11,Poland!C11,'Asset Management'!C11,'Asset Gathering'!C11,CEE!C11,'Non-Core'!C11)</f>
        <v>39.314000000000306</v>
      </c>
      <c r="D11" s="102">
        <f>'Income Statement'!D11-SUM('Commercial Bank - Italy'!D11,'Commercial Bank - Germany'!D11,'Commercial Bank - Austria'!D11,CIB!D11,Poland!D11,'Asset Management'!D11,'Asset Gathering'!D11,CEE!D11,'Non-Core'!D11)</f>
        <v>-11.543999999999983</v>
      </c>
      <c r="E11" s="63" t="str">
        <f t="shared" si="0"/>
        <v>n.m.</v>
      </c>
      <c r="F11" s="102">
        <f>'Income Statement'!F11-SUM('Commercial Bank - Italy'!F11,'Commercial Bank - Germany'!F11,'Commercial Bank - Austria'!F11,CIB!F11,Poland!G11,'Asset Management'!F11,'Asset Gathering'!F11,CEE!G11,'Non-Core'!F11)</f>
        <v>7.5370000000000346</v>
      </c>
      <c r="G11" s="102">
        <f>'Income Statement'!G11-SUM('Commercial Bank - Italy'!G11,'Commercial Bank - Germany'!G11,'Commercial Bank - Austria'!G11,CIB!G11,Poland!H11,'Asset Management'!G11,'Asset Gathering'!G11,CEE!H11,'Non-Core'!G11)</f>
        <v>-19.081000000000017</v>
      </c>
      <c r="H11" s="102">
        <f>'Income Statement'!H11-SUM('Commercial Bank - Italy'!H11,'Commercial Bank - Germany'!H11,'Commercial Bank - Austria'!H11,CIB!H11,Poland!I11,'Asset Management'!H11,'Asset Gathering'!H11,CEE!I11,'Non-Core'!H11)</f>
        <v>70.772999999999968</v>
      </c>
      <c r="I11" s="102">
        <f>'Income Statement'!I11-SUM('Commercial Bank - Italy'!I11,'Commercial Bank - Germany'!I11,'Commercial Bank - Austria'!I11,CIB!I11,Poland!J11,'Asset Management'!I11,'Asset Gathering'!I11,CEE!J11,'Non-Core'!I11)</f>
        <v>21.120000000000005</v>
      </c>
      <c r="J11" s="102">
        <f>'Income Statement'!J11-SUM('Commercial Bank - Italy'!J11,'Commercial Bank - Germany'!J11,'Commercial Bank - Austria'!J11,CIB!J11,Poland!K11,'Asset Management'!J11,'Asset Gathering'!J11,CEE!K11,'Non-Core'!J11)</f>
        <v>104.74199999999985</v>
      </c>
      <c r="K11" s="102">
        <f>'Income Statement'!K11-SUM('Commercial Bank - Italy'!K11,'Commercial Bank - Germany'!K11,'Commercial Bank - Austria'!K11,CIB!K11,Poland!L11,'Asset Management'!K11,'Asset Gathering'!K11,CEE!L11,'Non-Core'!K11)</f>
        <v>-65.427999999999997</v>
      </c>
      <c r="L11" s="102"/>
      <c r="M11" s="102"/>
      <c r="N11" s="241"/>
    </row>
    <row r="12" spans="1:14" s="16" customFormat="1" ht="19.5" customHeight="1">
      <c r="A12" s="9"/>
      <c r="B12" s="31" t="s">
        <v>73</v>
      </c>
      <c r="C12" s="101">
        <f>'Income Statement'!C12-SUM('Commercial Bank - Italy'!C12,'Commercial Bank - Germany'!C12,'Commercial Bank - Austria'!C12,CIB!C12,Poland!C12,'Asset Management'!C12,'Asset Gathering'!C12,CEE!C12,'Non-Core'!C12)</f>
        <v>-18.195000000000014</v>
      </c>
      <c r="D12" s="102">
        <f>'Income Statement'!D12-SUM('Commercial Bank - Italy'!D12,'Commercial Bank - Germany'!D12,'Commercial Bank - Austria'!D12,CIB!D12,Poland!D12,'Asset Management'!D12,'Asset Gathering'!D12,CEE!D12,'Non-Core'!D12)</f>
        <v>49.690999999999995</v>
      </c>
      <c r="E12" s="63" t="str">
        <f t="shared" si="0"/>
        <v>n.m.</v>
      </c>
      <c r="F12" s="102">
        <f>'Income Statement'!F12-SUM('Commercial Bank - Italy'!F12,'Commercial Bank - Germany'!F12,'Commercial Bank - Austria'!F12,CIB!F12,Poland!G12,'Asset Management'!F12,'Asset Gathering'!F12,CEE!G12,'Non-Core'!F12)</f>
        <v>17.491</v>
      </c>
      <c r="G12" s="102">
        <f>'Income Statement'!G12-SUM('Commercial Bank - Italy'!G12,'Commercial Bank - Germany'!G12,'Commercial Bank - Austria'!G12,CIB!G12,Poland!H12,'Asset Management'!G12,'Asset Gathering'!G12,CEE!H12,'Non-Core'!G12)</f>
        <v>32.200000000000003</v>
      </c>
      <c r="H12" s="102">
        <f>'Income Statement'!H12-SUM('Commercial Bank - Italy'!H12,'Commercial Bank - Germany'!H12,'Commercial Bank - Austria'!H12,CIB!H12,Poland!I12,'Asset Management'!H12,'Asset Gathering'!H12,CEE!I12,'Non-Core'!H12)</f>
        <v>24.056000000000004</v>
      </c>
      <c r="I12" s="102">
        <f>'Income Statement'!I12-SUM('Commercial Bank - Italy'!I12,'Commercial Bank - Germany'!I12,'Commercial Bank - Austria'!I12,CIB!I12,Poland!J12,'Asset Management'!I12,'Asset Gathering'!I12,CEE!J12,'Non-Core'!I12)</f>
        <v>-30.418999999999997</v>
      </c>
      <c r="J12" s="102">
        <f>'Income Statement'!J12-SUM('Commercial Bank - Italy'!J12,'Commercial Bank - Germany'!J12,'Commercial Bank - Austria'!J12,CIB!J12,Poland!K12,'Asset Management'!J12,'Asset Gathering'!J12,CEE!K12,'Non-Core'!J12)</f>
        <v>8.7380000000000067</v>
      </c>
      <c r="K12" s="102">
        <f>'Income Statement'!K12-SUM('Commercial Bank - Italy'!K12,'Commercial Bank - Germany'!K12,'Commercial Bank - Austria'!K12,CIB!K12,Poland!L12,'Asset Management'!K12,'Asset Gathering'!K12,CEE!L12,'Non-Core'!K12)</f>
        <v>-26.933000000000003</v>
      </c>
      <c r="L12" s="102"/>
      <c r="M12" s="102"/>
      <c r="N12" s="34"/>
    </row>
    <row r="13" spans="1:14" s="39" customFormat="1" ht="19.5" customHeight="1">
      <c r="A13" s="35"/>
      <c r="B13" s="36" t="s">
        <v>74</v>
      </c>
      <c r="C13" s="103">
        <f>'Income Statement'!C13-SUM('Commercial Bank - Italy'!C13,'Commercial Bank - Germany'!C13,'Commercial Bank - Austria'!C13,CIB!C13,Poland!C13,'Asset Management'!C13,'Asset Gathering'!C13,CEE!C13,'Non-Core'!C13)</f>
        <v>-709.61599999999999</v>
      </c>
      <c r="D13" s="57">
        <f>'Income Statement'!D13-SUM('Commercial Bank - Italy'!D13,'Commercial Bank - Germany'!D13,'Commercial Bank - Austria'!D13,CIB!D13,Poland!D13,'Asset Management'!D13,'Asset Gathering'!D13,CEE!D13,'Non-Core'!D13)</f>
        <v>-616.65699999999742</v>
      </c>
      <c r="E13" s="89">
        <f t="shared" si="0"/>
        <v>0.15074668738050967</v>
      </c>
      <c r="F13" s="57">
        <f>'Income Statement'!F13-SUM('Commercial Bank - Italy'!F13,'Commercial Bank - Germany'!F13,'Commercial Bank - Austria'!F13,CIB!F13,Poland!G13,'Asset Management'!F13,'Asset Gathering'!F13,CEE!G13,'Non-Core'!F13)</f>
        <v>-362.79500000000007</v>
      </c>
      <c r="G13" s="57">
        <f>'Income Statement'!G13-SUM('Commercial Bank - Italy'!G13,'Commercial Bank - Germany'!G13,'Commercial Bank - Austria'!G13,CIB!G13,Poland!H13,'Asset Management'!G13,'Asset Gathering'!G13,CEE!H13,'Non-Core'!G13)</f>
        <v>-253.86200000000008</v>
      </c>
      <c r="H13" s="57">
        <f>'Income Statement'!H13-SUM('Commercial Bank - Italy'!H13,'Commercial Bank - Germany'!H13,'Commercial Bank - Austria'!H13,CIB!H13,Poland!I13,'Asset Management'!H13,'Asset Gathering'!H13,CEE!I13,'Non-Core'!H13)</f>
        <v>-245.60800000000017</v>
      </c>
      <c r="I13" s="57">
        <f>'Income Statement'!I13-SUM('Commercial Bank - Italy'!I13,'Commercial Bank - Germany'!I13,'Commercial Bank - Austria'!I13,CIB!I13,Poland!J13,'Asset Management'!I13,'Asset Gathering'!I13,CEE!J13,'Non-Core'!I13)</f>
        <v>-313.1899999999996</v>
      </c>
      <c r="J13" s="57">
        <f>'Income Statement'!J13-SUM('Commercial Bank - Italy'!J13,'Commercial Bank - Germany'!J13,'Commercial Bank - Austria'!J13,CIB!J13,Poland!K13,'Asset Management'!J13,'Asset Gathering'!J13,CEE!K13,'Non-Core'!J13)</f>
        <v>-294.52600000000075</v>
      </c>
      <c r="K13" s="57">
        <f>'Income Statement'!K13-SUM('Commercial Bank - Italy'!K13,'Commercial Bank - Germany'!K13,'Commercial Bank - Austria'!K13,CIB!K13,Poland!L13,'Asset Management'!K13,'Asset Gathering'!K13,CEE!L13,'Non-Core'!K13)</f>
        <v>-415.09000000000015</v>
      </c>
      <c r="L13" s="57"/>
      <c r="M13" s="57"/>
      <c r="N13" s="15"/>
    </row>
    <row r="14" spans="1:14" s="16" customFormat="1" ht="19.5" customHeight="1">
      <c r="A14" s="9"/>
      <c r="B14" s="31" t="s">
        <v>75</v>
      </c>
      <c r="C14" s="101">
        <f>'Income Statement'!C14-SUM('Commercial Bank - Italy'!C14,'Commercial Bank - Germany'!C14,'Commercial Bank - Austria'!C14,CIB!C14,Poland!C14,'Asset Management'!C14,'Asset Gathering'!C14,CEE!C14,'Non-Core'!C14)</f>
        <v>-628.87700000000041</v>
      </c>
      <c r="D14" s="102">
        <f>'Income Statement'!D14-SUM('Commercial Bank - Italy'!D14,'Commercial Bank - Germany'!D14,'Commercial Bank - Austria'!D14,CIB!D14,Poland!D14,'Asset Management'!D14,'Asset Gathering'!D14,CEE!D14,'Non-Core'!D14)</f>
        <v>-581.13299999999936</v>
      </c>
      <c r="E14" s="63">
        <f t="shared" si="0"/>
        <v>8.2156752412960721E-2</v>
      </c>
      <c r="F14" s="102">
        <f>'Income Statement'!F14-SUM('Commercial Bank - Italy'!F14,'Commercial Bank - Germany'!F14,'Commercial Bank - Austria'!F14,CIB!F14,Poland!G14,'Asset Management'!F14,'Asset Gathering'!F14,CEE!G14,'Non-Core'!F14)</f>
        <v>-292.83900000000017</v>
      </c>
      <c r="G14" s="102">
        <f>'Income Statement'!G14-SUM('Commercial Bank - Italy'!G14,'Commercial Bank - Germany'!G14,'Commercial Bank - Austria'!G14,CIB!G14,Poland!H14,'Asset Management'!G14,'Asset Gathering'!G14,CEE!H14,'Non-Core'!G14)</f>
        <v>-288.29399999999987</v>
      </c>
      <c r="H14" s="102">
        <f>'Income Statement'!H14-SUM('Commercial Bank - Italy'!H14,'Commercial Bank - Germany'!H14,'Commercial Bank - Austria'!H14,CIB!H14,Poland!I14,'Asset Management'!H14,'Asset Gathering'!H14,CEE!I14,'Non-Core'!H14)</f>
        <v>-297.16600000000039</v>
      </c>
      <c r="I14" s="102">
        <f>'Income Statement'!I14-SUM('Commercial Bank - Italy'!I14,'Commercial Bank - Germany'!I14,'Commercial Bank - Austria'!I14,CIB!I14,Poland!J14,'Asset Management'!I14,'Asset Gathering'!I14,CEE!J14,'Non-Core'!I14)</f>
        <v>-288.60599999999977</v>
      </c>
      <c r="J14" s="102">
        <f>'Income Statement'!J14-SUM('Commercial Bank - Italy'!J14,'Commercial Bank - Germany'!J14,'Commercial Bank - Austria'!J14,CIB!J14,Poland!K14,'Asset Management'!J14,'Asset Gathering'!J14,CEE!K14,'Non-Core'!J14)</f>
        <v>-315.06700000000001</v>
      </c>
      <c r="K14" s="102">
        <f>'Income Statement'!K14-SUM('Commercial Bank - Italy'!K14,'Commercial Bank - Germany'!K14,'Commercial Bank - Austria'!K14,CIB!K14,Poland!L14,'Asset Management'!K14,'Asset Gathering'!K14,CEE!L14,'Non-Core'!K14)</f>
        <v>-313.81000000000017</v>
      </c>
      <c r="L14" s="102"/>
      <c r="M14" s="102"/>
      <c r="N14" s="34"/>
    </row>
    <row r="15" spans="1:14" s="16" customFormat="1" ht="19.5" customHeight="1">
      <c r="A15" s="9"/>
      <c r="B15" s="31" t="s">
        <v>76</v>
      </c>
      <c r="C15" s="101">
        <f>'Income Statement'!C15-SUM('Commercial Bank - Italy'!C15,'Commercial Bank - Germany'!C15,'Commercial Bank - Austria'!C15,CIB!C15,Poland!C15,'Asset Management'!C15,'Asset Gathering'!C15,CEE!C15,'Non-Core'!C15)</f>
        <v>547.94200000000001</v>
      </c>
      <c r="D15" s="102">
        <f>'Income Statement'!D15-SUM('Commercial Bank - Italy'!D15,'Commercial Bank - Germany'!D15,'Commercial Bank - Austria'!D15,CIB!D15,Poland!D15,'Asset Management'!D15,'Asset Gathering'!D15,CEE!D15,'Non-Core'!D15)</f>
        <v>458.0639999999994</v>
      </c>
      <c r="E15" s="63">
        <f t="shared" si="0"/>
        <v>0.19621275629606494</v>
      </c>
      <c r="F15" s="102">
        <f>'Income Statement'!F15-SUM('Commercial Bank - Italy'!F15,'Commercial Bank - Germany'!F15,'Commercial Bank - Austria'!F15,CIB!F15,Poland!G15,'Asset Management'!F15,'Asset Gathering'!F15,CEE!G15,'Non-Core'!F15)</f>
        <v>245.08200000000033</v>
      </c>
      <c r="G15" s="102">
        <f>'Income Statement'!G15-SUM('Commercial Bank - Italy'!G15,'Commercial Bank - Germany'!G15,'Commercial Bank - Austria'!G15,CIB!G15,Poland!H15,'Asset Management'!G15,'Asset Gathering'!G15,CEE!H15,'Non-Core'!G15)</f>
        <v>212.98199999999997</v>
      </c>
      <c r="H15" s="102">
        <f>'Income Statement'!H15-SUM('Commercial Bank - Italy'!H15,'Commercial Bank - Germany'!H15,'Commercial Bank - Austria'!H15,CIB!H15,Poland!I15,'Asset Management'!H15,'Asset Gathering'!H15,CEE!I15,'Non-Core'!H15)</f>
        <v>229.71500000000015</v>
      </c>
      <c r="I15" s="102">
        <f>'Income Statement'!I15-SUM('Commercial Bank - Italy'!I15,'Commercial Bank - Germany'!I15,'Commercial Bank - Austria'!I15,CIB!I15,Poland!J15,'Asset Management'!I15,'Asset Gathering'!I15,CEE!J15,'Non-Core'!I15)</f>
        <v>196.34999999999991</v>
      </c>
      <c r="J15" s="102">
        <f>'Income Statement'!J15-SUM('Commercial Bank - Italy'!J15,'Commercial Bank - Germany'!J15,'Commercial Bank - Austria'!J15,CIB!J15,Poland!K15,'Asset Management'!J15,'Asset Gathering'!J15,CEE!K15,'Non-Core'!J15)</f>
        <v>273.50199999999995</v>
      </c>
      <c r="K15" s="102">
        <f>'Income Statement'!K15-SUM('Commercial Bank - Italy'!K15,'Commercial Bank - Germany'!K15,'Commercial Bank - Austria'!K15,CIB!K15,Poland!L15,'Asset Management'!K15,'Asset Gathering'!K15,CEE!L15,'Non-Core'!K15)</f>
        <v>274.43999999999983</v>
      </c>
      <c r="L15" s="102"/>
      <c r="M15" s="102"/>
      <c r="N15" s="34"/>
    </row>
    <row r="16" spans="1:14" s="16" customFormat="1" ht="19.5" customHeight="1">
      <c r="A16" s="9"/>
      <c r="B16" s="31" t="s">
        <v>77</v>
      </c>
      <c r="C16" s="101">
        <f>'Income Statement'!C16-SUM('Commercial Bank - Italy'!C16,'Commercial Bank - Germany'!C16,'Commercial Bank - Austria'!C16,CIB!C16,Poland!C16,'Asset Management'!C16,'Asset Gathering'!C16,CEE!C16,'Non-Core'!C16)</f>
        <v>58.140999999999963</v>
      </c>
      <c r="D16" s="102">
        <f>'Income Statement'!D16-SUM('Commercial Bank - Italy'!D16,'Commercial Bank - Germany'!D16,'Commercial Bank - Austria'!D16,CIB!D16,Poland!D16,'Asset Management'!D16,'Asset Gathering'!D16,CEE!D16,'Non-Core'!D16)</f>
        <v>58.629999999999995</v>
      </c>
      <c r="E16" s="63">
        <f t="shared" si="0"/>
        <v>-8.3404400477576912E-3</v>
      </c>
      <c r="F16" s="102">
        <f>'Income Statement'!F16-SUM('Commercial Bank - Italy'!F16,'Commercial Bank - Germany'!F16,'Commercial Bank - Austria'!F16,CIB!F16,Poland!G16,'Asset Management'!F16,'Asset Gathering'!F16,CEE!G16,'Non-Core'!F16)</f>
        <v>26.689000000000021</v>
      </c>
      <c r="G16" s="102">
        <f>'Income Statement'!G16-SUM('Commercial Bank - Italy'!G16,'Commercial Bank - Germany'!G16,'Commercial Bank - Austria'!G16,CIB!G16,Poland!H16,'Asset Management'!G16,'Asset Gathering'!G16,CEE!H16,'Non-Core'!G16)</f>
        <v>31.941000000000031</v>
      </c>
      <c r="H16" s="102">
        <f>'Income Statement'!H16-SUM('Commercial Bank - Italy'!H16,'Commercial Bank - Germany'!H16,'Commercial Bank - Austria'!H16,CIB!H16,Poland!I16,'Asset Management'!H16,'Asset Gathering'!H16,CEE!I16,'Non-Core'!H16)</f>
        <v>27.348999999999961</v>
      </c>
      <c r="I16" s="102">
        <f>'Income Statement'!I16-SUM('Commercial Bank - Italy'!I16,'Commercial Bank - Germany'!I16,'Commercial Bank - Austria'!I16,CIB!I16,Poland!J16,'Asset Management'!I16,'Asset Gathering'!I16,CEE!J16,'Non-Core'!I16)</f>
        <v>29.836999999999989</v>
      </c>
      <c r="J16" s="102">
        <f>'Income Statement'!J16-SUM('Commercial Bank - Italy'!J16,'Commercial Bank - Germany'!J16,'Commercial Bank - Austria'!J16,CIB!J16,Poland!K16,'Asset Management'!J16,'Asset Gathering'!J16,CEE!K16,'Non-Core'!J16)</f>
        <v>29.429999999999978</v>
      </c>
      <c r="K16" s="102">
        <f>'Income Statement'!K16-SUM('Commercial Bank - Italy'!K16,'Commercial Bank - Germany'!K16,'Commercial Bank - Austria'!K16,CIB!K16,Poland!L16,'Asset Management'!K16,'Asset Gathering'!K16,CEE!L16,'Non-Core'!K16)</f>
        <v>28.711000000000013</v>
      </c>
      <c r="L16" s="102"/>
      <c r="M16" s="102"/>
      <c r="N16" s="34"/>
    </row>
    <row r="17" spans="1:14" s="16" customFormat="1" ht="19.5" customHeight="1">
      <c r="A17" s="9"/>
      <c r="B17" s="31" t="s">
        <v>78</v>
      </c>
      <c r="C17" s="101">
        <f>'Income Statement'!C17-SUM('Commercial Bank - Italy'!C17,'Commercial Bank - Germany'!C17,'Commercial Bank - Austria'!C17,CIB!C17,Poland!C17,'Asset Management'!C17,'Asset Gathering'!C17,CEE!C17,'Non-Core'!C17)</f>
        <v>-282.72199999999998</v>
      </c>
      <c r="D17" s="102">
        <f>'Income Statement'!D17-SUM('Commercial Bank - Italy'!D17,'Commercial Bank - Germany'!D17,'Commercial Bank - Austria'!D17,CIB!D17,Poland!D17,'Asset Management'!D17,'Asset Gathering'!D17,CEE!D17,'Non-Core'!D17)</f>
        <v>-260.10599999999999</v>
      </c>
      <c r="E17" s="63">
        <f t="shared" si="0"/>
        <v>8.6949166878118822E-2</v>
      </c>
      <c r="F17" s="102">
        <f>'Income Statement'!F17-SUM('Commercial Bank - Italy'!F17,'Commercial Bank - Germany'!F17,'Commercial Bank - Austria'!F17,CIB!F17,Poland!G17,'Asset Management'!F17,'Asset Gathering'!F17,CEE!G17,'Non-Core'!F17)</f>
        <v>-126.31999999999998</v>
      </c>
      <c r="G17" s="102">
        <f>'Income Statement'!G17-SUM('Commercial Bank - Italy'!G17,'Commercial Bank - Germany'!G17,'Commercial Bank - Austria'!G17,CIB!G17,Poland!H17,'Asset Management'!G17,'Asset Gathering'!G17,CEE!H17,'Non-Core'!G17)</f>
        <v>-133.786</v>
      </c>
      <c r="H17" s="102">
        <f>'Income Statement'!H17-SUM('Commercial Bank - Italy'!H17,'Commercial Bank - Germany'!H17,'Commercial Bank - Austria'!H17,CIB!H17,Poland!I17,'Asset Management'!H17,'Asset Gathering'!H17,CEE!I17,'Non-Core'!H17)</f>
        <v>-129.68799999999999</v>
      </c>
      <c r="I17" s="102">
        <f>'Income Statement'!I17-SUM('Commercial Bank - Italy'!I17,'Commercial Bank - Germany'!I17,'Commercial Bank - Austria'!I17,CIB!I17,Poland!J17,'Asset Management'!I17,'Asset Gathering'!I17,CEE!J17,'Non-Core'!I17)</f>
        <v>-148.84</v>
      </c>
      <c r="J17" s="102">
        <f>'Income Statement'!J17-SUM('Commercial Bank - Italy'!J17,'Commercial Bank - Germany'!J17,'Commercial Bank - Austria'!J17,CIB!J17,Poland!K17,'Asset Management'!J17,'Asset Gathering'!J17,CEE!K17,'Non-Core'!J17)</f>
        <v>-140.31200000000001</v>
      </c>
      <c r="K17" s="102">
        <f>'Income Statement'!K17-SUM('Commercial Bank - Italy'!K17,'Commercial Bank - Germany'!K17,'Commercial Bank - Austria'!K17,CIB!K17,Poland!L17,'Asset Management'!K17,'Asset Gathering'!K17,CEE!L17,'Non-Core'!K17)</f>
        <v>-142.40999999999997</v>
      </c>
      <c r="L17" s="102"/>
      <c r="M17" s="102"/>
      <c r="N17" s="34"/>
    </row>
    <row r="18" spans="1:14" s="39" customFormat="1" ht="19.5" customHeight="1">
      <c r="A18" s="35"/>
      <c r="B18" s="40" t="s">
        <v>79</v>
      </c>
      <c r="C18" s="103">
        <f>'Income Statement'!C18-SUM('Commercial Bank - Italy'!C18,'Commercial Bank - Germany'!C18,'Commercial Bank - Austria'!C18,CIB!C18,Poland!C18,'Asset Management'!C18,'Asset Gathering'!C18,CEE!C18,'Non-Core'!C18)</f>
        <v>-305.51599999999962</v>
      </c>
      <c r="D18" s="57">
        <f>'Income Statement'!D18-SUM('Commercial Bank - Italy'!D18,'Commercial Bank - Germany'!D18,'Commercial Bank - Austria'!D18,CIB!D18,Poland!D18,'Asset Management'!D18,'Asset Gathering'!D18,CEE!D18,'Non-Core'!D18)</f>
        <v>-324.54499999999916</v>
      </c>
      <c r="E18" s="89">
        <f t="shared" si="0"/>
        <v>-5.8632855228087255E-2</v>
      </c>
      <c r="F18" s="57">
        <f>'Income Statement'!F18-SUM('Commercial Bank - Italy'!F18,'Commercial Bank - Germany'!F18,'Commercial Bank - Austria'!F18,CIB!F18,Poland!G18,'Asset Management'!F18,'Asset Gathering'!F18,CEE!G18,'Non-Core'!F18)</f>
        <v>-147.38800000000037</v>
      </c>
      <c r="G18" s="57">
        <f>'Income Statement'!G18-SUM('Commercial Bank - Italy'!G18,'Commercial Bank - Germany'!G18,'Commercial Bank - Austria'!G18,CIB!G18,Poland!H18,'Asset Management'!G18,'Asset Gathering'!G18,CEE!H18,'Non-Core'!G18)</f>
        <v>-177.15700000000015</v>
      </c>
      <c r="H18" s="57">
        <f>'Income Statement'!H18-SUM('Commercial Bank - Italy'!H18,'Commercial Bank - Germany'!H18,'Commercial Bank - Austria'!H18,CIB!H18,Poland!I18,'Asset Management'!H18,'Asset Gathering'!H18,CEE!I18,'Non-Core'!H18)</f>
        <v>-169.78999999999996</v>
      </c>
      <c r="I18" s="57">
        <f>'Income Statement'!I18-SUM('Commercial Bank - Italy'!I18,'Commercial Bank - Germany'!I18,'Commercial Bank - Austria'!I18,CIB!I18,Poland!J18,'Asset Management'!I18,'Asset Gathering'!I18,CEE!J18,'Non-Core'!I18)</f>
        <v>-211.25900000000047</v>
      </c>
      <c r="J18" s="57">
        <f>'Income Statement'!J18-SUM('Commercial Bank - Italy'!J18,'Commercial Bank - Germany'!J18,'Commercial Bank - Austria'!J18,CIB!J18,Poland!K18,'Asset Management'!J18,'Asset Gathering'!J18,CEE!K18,'Non-Core'!J18)</f>
        <v>-152.44699999999966</v>
      </c>
      <c r="K18" s="57">
        <f>'Income Statement'!K18-SUM('Commercial Bank - Italy'!K18,'Commercial Bank - Germany'!K18,'Commercial Bank - Austria'!K18,CIB!K18,Poland!L18,'Asset Management'!K18,'Asset Gathering'!K18,CEE!L18,'Non-Core'!K18)</f>
        <v>-153.06900000000041</v>
      </c>
      <c r="L18" s="57"/>
      <c r="M18" s="57"/>
      <c r="N18" s="15"/>
    </row>
    <row r="19" spans="1:14" s="39" customFormat="1" ht="19.5" customHeight="1">
      <c r="A19" s="35"/>
      <c r="B19" s="40" t="s">
        <v>80</v>
      </c>
      <c r="C19" s="103">
        <f>'Income Statement'!C19-SUM('Commercial Bank - Italy'!C19,'Commercial Bank - Germany'!C19,'Commercial Bank - Austria'!C19,CIB!C19,Poland!C19,'Asset Management'!C19,'Asset Gathering'!C19,CEE!C19,'Non-Core'!C19)</f>
        <v>-1015.1320000000005</v>
      </c>
      <c r="D19" s="57">
        <f>'Income Statement'!D19-SUM('Commercial Bank - Italy'!D19,'Commercial Bank - Germany'!D19,'Commercial Bank - Austria'!D19,CIB!D19,Poland!D19,'Asset Management'!D19,'Asset Gathering'!D19,CEE!D19,'Non-Core'!D19)</f>
        <v>-941.20200000000114</v>
      </c>
      <c r="E19" s="89">
        <f t="shared" si="0"/>
        <v>7.8548494372089328E-2</v>
      </c>
      <c r="F19" s="57">
        <f>'Income Statement'!F19-SUM('Commercial Bank - Italy'!F19,'Commercial Bank - Germany'!F19,'Commercial Bank - Austria'!F19,CIB!F19,Poland!G19,'Asset Management'!F19,'Asset Gathering'!F19,CEE!G19,'Non-Core'!F19)</f>
        <v>-510.18299999999999</v>
      </c>
      <c r="G19" s="57">
        <f>'Income Statement'!G19-SUM('Commercial Bank - Italy'!G19,'Commercial Bank - Germany'!G19,'Commercial Bank - Austria'!G19,CIB!G19,Poland!H19,'Asset Management'!G19,'Asset Gathering'!G19,CEE!H19,'Non-Core'!G19)</f>
        <v>-431.01900000000023</v>
      </c>
      <c r="H19" s="57">
        <f>'Income Statement'!H19-SUM('Commercial Bank - Italy'!H19,'Commercial Bank - Germany'!H19,'Commercial Bank - Austria'!H19,CIB!H19,Poland!I19,'Asset Management'!H19,'Asset Gathering'!H19,CEE!I19,'Non-Core'!H19)</f>
        <v>-415.39800000000014</v>
      </c>
      <c r="I19" s="57">
        <f>'Income Statement'!I19-SUM('Commercial Bank - Italy'!I19,'Commercial Bank - Germany'!I19,'Commercial Bank - Austria'!I19,CIB!I19,Poland!J19,'Asset Management'!I19,'Asset Gathering'!I19,CEE!J19,'Non-Core'!I19)</f>
        <v>-524.44899999999961</v>
      </c>
      <c r="J19" s="57">
        <f>'Income Statement'!J19-SUM('Commercial Bank - Italy'!J19,'Commercial Bank - Germany'!J19,'Commercial Bank - Austria'!J19,CIB!J19,Poland!K19,'Asset Management'!J19,'Asset Gathering'!J19,CEE!K19,'Non-Core'!J19)</f>
        <v>-446.97300000000041</v>
      </c>
      <c r="K19" s="57">
        <f>'Income Statement'!K19-SUM('Commercial Bank - Italy'!K19,'Commercial Bank - Germany'!K19,'Commercial Bank - Austria'!K19,CIB!K19,Poland!L19,'Asset Management'!K19,'Asset Gathering'!K19,CEE!L19,'Non-Core'!K19)</f>
        <v>-568.15899999999965</v>
      </c>
      <c r="L19" s="57"/>
      <c r="M19" s="57"/>
      <c r="N19" s="15"/>
    </row>
    <row r="20" spans="1:14" s="16" customFormat="1" ht="19.5" customHeight="1">
      <c r="A20" s="9"/>
      <c r="B20" s="41" t="s">
        <v>81</v>
      </c>
      <c r="C20" s="101">
        <f>'Income Statement'!C20-SUM('Commercial Bank - Italy'!C20,'Commercial Bank - Germany'!C20,'Commercial Bank - Austria'!C20,CIB!C20,Poland!C20,'Asset Management'!C20,'Asset Gathering'!C20,CEE!C20,'Non-Core'!C20)</f>
        <v>-1.4479999999998654</v>
      </c>
      <c r="D20" s="102">
        <f>'Income Statement'!D20-SUM('Commercial Bank - Italy'!D20,'Commercial Bank - Germany'!D20,'Commercial Bank - Austria'!D20,CIB!D20,Poland!D20,'Asset Management'!D20,'Asset Gathering'!D20,CEE!D20,'Non-Core'!D20)</f>
        <v>8.6860000000001492</v>
      </c>
      <c r="E20" s="63" t="str">
        <f t="shared" si="0"/>
        <v>n.m.</v>
      </c>
      <c r="F20" s="102">
        <f>'Income Statement'!F20-SUM('Commercial Bank - Italy'!F20,'Commercial Bank - Germany'!F20,'Commercial Bank - Austria'!F20,CIB!F20,Poland!G20,'Asset Management'!F20,'Asset Gathering'!F20,CEE!G20,'Non-Core'!F20)</f>
        <v>4.6550000000000864</v>
      </c>
      <c r="G20" s="102">
        <f>'Income Statement'!G20-SUM('Commercial Bank - Italy'!G20,'Commercial Bank - Germany'!G20,'Commercial Bank - Austria'!G20,CIB!G20,Poland!H20,'Asset Management'!G20,'Asset Gathering'!G20,CEE!H20,'Non-Core'!G20)</f>
        <v>4.0309999999999491</v>
      </c>
      <c r="H20" s="102">
        <f>'Income Statement'!H20-SUM('Commercial Bank - Italy'!H20,'Commercial Bank - Germany'!H20,'Commercial Bank - Austria'!H20,CIB!H20,Poland!I20,'Asset Management'!H20,'Asset Gathering'!H20,CEE!I20,'Non-Core'!H20)</f>
        <v>-4.8410000000000082</v>
      </c>
      <c r="I20" s="102">
        <f>'Income Statement'!I20-SUM('Commercial Bank - Italy'!I20,'Commercial Bank - Germany'!I20,'Commercial Bank - Austria'!I20,CIB!I20,Poland!J20,'Asset Management'!I20,'Asset Gathering'!I20,CEE!J20,'Non-Core'!I20)</f>
        <v>-27.128000000000156</v>
      </c>
      <c r="J20" s="102">
        <f>'Income Statement'!J20-SUM('Commercial Bank - Italy'!J20,'Commercial Bank - Germany'!J20,'Commercial Bank - Austria'!J20,CIB!J20,Poland!K20,'Asset Management'!J20,'Asset Gathering'!J20,CEE!K20,'Non-Core'!J20)</f>
        <v>-1.5729999999998654</v>
      </c>
      <c r="K20" s="102">
        <f>'Income Statement'!K20-SUM('Commercial Bank - Italy'!K20,'Commercial Bank - Germany'!K20,'Commercial Bank - Austria'!K20,CIB!K20,Poland!L20,'Asset Management'!K20,'Asset Gathering'!K20,CEE!L20,'Non-Core'!K20)</f>
        <v>0.125</v>
      </c>
      <c r="L20" s="102"/>
      <c r="M20" s="102"/>
      <c r="N20" s="34"/>
    </row>
    <row r="21" spans="1:14" s="39" customFormat="1" ht="19.5" customHeight="1">
      <c r="A21" s="35"/>
      <c r="B21" s="40" t="s">
        <v>82</v>
      </c>
      <c r="C21" s="103">
        <f>'Income Statement'!C21-SUM('Commercial Bank - Italy'!C21,'Commercial Bank - Germany'!C21,'Commercial Bank - Austria'!C21,CIB!C21,Poland!C21,'Asset Management'!C21,'Asset Gathering'!C21,CEE!C21,'Non-Core'!C21)</f>
        <v>-1016.5799999999999</v>
      </c>
      <c r="D21" s="57">
        <f>'Income Statement'!D21-SUM('Commercial Bank - Italy'!D21,'Commercial Bank - Germany'!D21,'Commercial Bank - Austria'!D21,CIB!D21,Poland!D21,'Asset Management'!D21,'Asset Gathering'!D21,CEE!D21,'Non-Core'!D21)</f>
        <v>-932.51600000000053</v>
      </c>
      <c r="E21" s="89">
        <f t="shared" si="0"/>
        <v>9.0147514895186021E-2</v>
      </c>
      <c r="F21" s="57">
        <f>'Income Statement'!F21-SUM('Commercial Bank - Italy'!F21,'Commercial Bank - Germany'!F21,'Commercial Bank - Austria'!F21,CIB!F21,Poland!G21,'Asset Management'!F21,'Asset Gathering'!F21,CEE!G21,'Non-Core'!F21)</f>
        <v>-505.52799999999957</v>
      </c>
      <c r="G21" s="57">
        <f>'Income Statement'!G21-SUM('Commercial Bank - Italy'!G21,'Commercial Bank - Germany'!G21,'Commercial Bank - Austria'!G21,CIB!G21,Poland!H21,'Asset Management'!G21,'Asset Gathering'!G21,CEE!H21,'Non-Core'!G21)</f>
        <v>-426.98799999999983</v>
      </c>
      <c r="H21" s="57">
        <f>'Income Statement'!H21-SUM('Commercial Bank - Italy'!H21,'Commercial Bank - Germany'!H21,'Commercial Bank - Austria'!H21,CIB!H21,Poland!I21,'Asset Management'!H21,'Asset Gathering'!H21,CEE!I21,'Non-Core'!H21)</f>
        <v>-420.23899999999981</v>
      </c>
      <c r="I21" s="57">
        <f>'Income Statement'!I21-SUM('Commercial Bank - Italy'!I21,'Commercial Bank - Germany'!I21,'Commercial Bank - Austria'!I21,CIB!I21,Poland!J21,'Asset Management'!I21,'Asset Gathering'!I21,CEE!J21,'Non-Core'!I21)</f>
        <v>-551.57699999999977</v>
      </c>
      <c r="J21" s="57">
        <f>'Income Statement'!J21-SUM('Commercial Bank - Italy'!J21,'Commercial Bank - Germany'!J21,'Commercial Bank - Austria'!J21,CIB!J21,Poland!K21,'Asset Management'!J21,'Asset Gathering'!J21,CEE!K21,'Non-Core'!J21)</f>
        <v>-448.54599999999982</v>
      </c>
      <c r="K21" s="57">
        <f>'Income Statement'!K21-SUM('Commercial Bank - Italy'!K21,'Commercial Bank - Germany'!K21,'Commercial Bank - Austria'!K21,CIB!K21,Poland!L21,'Asset Management'!K21,'Asset Gathering'!K21,CEE!L21,'Non-Core'!K21)</f>
        <v>-568.03399999999988</v>
      </c>
      <c r="L21" s="57"/>
      <c r="M21" s="57"/>
      <c r="N21" s="15"/>
    </row>
    <row r="22" spans="1:14" s="16" customFormat="1" ht="19.5" customHeight="1">
      <c r="A22" s="9"/>
      <c r="B22" s="31" t="s">
        <v>195</v>
      </c>
      <c r="C22" s="101">
        <f>'Income Statement'!C22-SUM('Commercial Bank - Italy'!C22,'Commercial Bank - Germany'!C22,'Commercial Bank - Austria'!C22,CIB!C22,Poland!C22,'Asset Management'!C22,'Asset Gathering'!C22,CEE!C22,'Non-Core'!C22)</f>
        <v>-64.172999999999888</v>
      </c>
      <c r="D22" s="102">
        <f>'Income Statement'!D22-SUM('Commercial Bank - Italy'!D22,'Commercial Bank - Germany'!D22,'Commercial Bank - Austria'!D22,CIB!D22,Poland!D22,'Asset Management'!D22,'Asset Gathering'!D22,CEE!D22,'Non-Core'!D22)</f>
        <v>-81.180999999999983</v>
      </c>
      <c r="E22" s="63">
        <f t="shared" si="0"/>
        <v>-0.2095071506879701</v>
      </c>
      <c r="F22" s="102">
        <f>'Income Statement'!F22-SUM('Commercial Bank - Italy'!F22,'Commercial Bank - Germany'!F22,'Commercial Bank - Austria'!F22,CIB!F22,Poland!G22,'Asset Management'!F22,'Asset Gathering'!F22,CEE!G22,'Non-Core'!F22)</f>
        <v>9.9999999997635314E-4</v>
      </c>
      <c r="G22" s="102">
        <f>'Income Statement'!G22-SUM('Commercial Bank - Italy'!G22,'Commercial Bank - Germany'!G22,'Commercial Bank - Austria'!G22,CIB!G22,Poland!H22,'Asset Management'!G22,'Asset Gathering'!G22,CEE!H22,'Non-Core'!G22)</f>
        <v>-81.182000000000016</v>
      </c>
      <c r="H22" s="102">
        <f>'Income Statement'!H22-SUM('Commercial Bank - Italy'!H22,'Commercial Bank - Germany'!H22,'Commercial Bank - Austria'!H22,CIB!H22,Poland!I22,'Asset Management'!H22,'Asset Gathering'!H22,CEE!I22,'Non-Core'!H22)</f>
        <v>16.926999999999964</v>
      </c>
      <c r="I22" s="102">
        <f>'Income Statement'!I22-SUM('Commercial Bank - Italy'!I22,'Commercial Bank - Germany'!I22,'Commercial Bank - Austria'!I22,CIB!I22,Poland!J22,'Asset Management'!I22,'Asset Gathering'!I22,CEE!J22,'Non-Core'!I22)</f>
        <v>30.269000000000005</v>
      </c>
      <c r="J22" s="102">
        <f>'Income Statement'!J22-SUM('Commercial Bank - Italy'!J22,'Commercial Bank - Germany'!J22,'Commercial Bank - Austria'!J22,CIB!J22,Poland!K22,'Asset Management'!J22,'Asset Gathering'!J22,CEE!K22,'Non-Core'!J22)</f>
        <v>-5.5129999999999768</v>
      </c>
      <c r="K22" s="102">
        <f>'Income Statement'!K22-SUM('Commercial Bank - Italy'!K22,'Commercial Bank - Germany'!K22,'Commercial Bank - Austria'!K22,CIB!K22,Poland!L22,'Asset Management'!K22,'Asset Gathering'!K22,CEE!L22,'Non-Core'!K22)</f>
        <v>-58.659999999999968</v>
      </c>
      <c r="L22" s="102"/>
      <c r="M22" s="102"/>
      <c r="N22" s="34"/>
    </row>
    <row r="23" spans="1:14" s="16" customFormat="1" ht="19.5" customHeight="1">
      <c r="A23" s="9"/>
      <c r="B23" s="246" t="s">
        <v>196</v>
      </c>
      <c r="C23" s="101">
        <f>'Income Statement'!C23-SUM('Commercial Bank - Italy'!C23,'Commercial Bank - Germany'!C23,'Commercial Bank - Austria'!C23,CIB!C23,Poland!C23,'Asset Management'!C23,'Asset Gathering'!C23,CEE!C23,'Non-Core'!C23)</f>
        <v>-19.863</v>
      </c>
      <c r="D23" s="102">
        <f>'Income Statement'!D23-SUM('Commercial Bank - Italy'!D23,'Commercial Bank - Germany'!D23,'Commercial Bank - Austria'!D23,CIB!D23,Poland!D23,'Asset Management'!D23,'Asset Gathering'!D23,CEE!D23,'Non-Core'!D23)</f>
        <v>0.30000000000001137</v>
      </c>
      <c r="E23" s="63" t="str">
        <f t="shared" ref="E23" si="1">IF(ISERROR(C23/D23-1)=TRUE,"n.m.",IF(OR(C23/D23-1&gt;150%=TRUE,C23/D23-1&lt;-100%=TRUE)=TRUE,"n.m.",C23/D23-1))</f>
        <v>n.m.</v>
      </c>
      <c r="F23" s="102">
        <f>'Income Statement'!F23-SUM('Commercial Bank - Italy'!F23,'Commercial Bank - Germany'!F23,'Commercial Bank - Austria'!F23,CIB!F23,Poland!G23,'Asset Management'!F23,'Asset Gathering'!F23,CEE!G23,'Non-Core'!F23)</f>
        <v>0.29999999999998295</v>
      </c>
      <c r="G23" s="102">
        <f>'Income Statement'!G23-SUM('Commercial Bank - Italy'!G23,'Commercial Bank - Germany'!G23,'Commercial Bank - Austria'!G23,CIB!G23,Poland!H23,'Asset Management'!G23,'Asset Gathering'!G23,CEE!H23,'Non-Core'!G23)</f>
        <v>0</v>
      </c>
      <c r="H23" s="102">
        <f>'Income Statement'!H23-SUM('Commercial Bank - Italy'!H23,'Commercial Bank - Germany'!H23,'Commercial Bank - Austria'!H23,CIB!H23,Poland!I23,'Asset Management'!H23,'Asset Gathering'!H23,CEE!I23,'Non-Core'!H23)</f>
        <v>-0.16900000000001114</v>
      </c>
      <c r="I23" s="102">
        <f>'Income Statement'!I23-SUM('Commercial Bank - Italy'!I23,'Commercial Bank - Germany'!I23,'Commercial Bank - Austria'!I23,CIB!I23,Poland!J23,'Asset Management'!I23,'Asset Gathering'!I23,CEE!J23,'Non-Core'!I23)</f>
        <v>0.28000000000000114</v>
      </c>
      <c r="J23" s="102">
        <f>'Income Statement'!J23-SUM('Commercial Bank - Italy'!J23,'Commercial Bank - Germany'!J23,'Commercial Bank - Austria'!J23,CIB!J23,Poland!K23,'Asset Management'!J23,'Asset Gathering'!J23,CEE!K23,'Non-Core'!J23)</f>
        <v>3.0000000000143245E-3</v>
      </c>
      <c r="K23" s="102">
        <f>'Income Statement'!K23-SUM('Commercial Bank - Italy'!K23,'Commercial Bank - Germany'!K23,'Commercial Bank - Austria'!K23,CIB!K23,Poland!L23,'Asset Management'!K23,'Asset Gathering'!K23,CEE!L23,'Non-Core'!K23)</f>
        <v>-19.866000000000014</v>
      </c>
      <c r="L23" s="102"/>
      <c r="M23" s="102"/>
      <c r="N23" s="34"/>
    </row>
    <row r="24" spans="1:14" s="16" customFormat="1" ht="19.5" customHeight="1">
      <c r="A24" s="9"/>
      <c r="B24" s="31" t="s">
        <v>84</v>
      </c>
      <c r="C24" s="101">
        <f>'Income Statement'!C24-SUM('Commercial Bank - Italy'!C24,'Commercial Bank - Germany'!C24,'Commercial Bank - Austria'!C24,CIB!C24,Poland!C24,'Asset Management'!C24,'Asset Gathering'!C24,CEE!C24,'Non-Core'!C24)</f>
        <v>1.1360000000000006</v>
      </c>
      <c r="D24" s="102">
        <f>'Income Statement'!D24-SUM('Commercial Bank - Italy'!D24,'Commercial Bank - Germany'!D24,'Commercial Bank - Austria'!D24,CIB!D24,Poland!D24,'Asset Management'!D24,'Asset Gathering'!D24,CEE!D24,'Non-Core'!D24)</f>
        <v>-0.43700000000001182</v>
      </c>
      <c r="E24" s="63" t="str">
        <f t="shared" si="0"/>
        <v>n.m.</v>
      </c>
      <c r="F24" s="102">
        <f>'Income Statement'!F24-SUM('Commercial Bank - Italy'!F24,'Commercial Bank - Germany'!F24,'Commercial Bank - Austria'!F24,CIB!F24,Poland!G24,'Asset Management'!F24,'Asset Gathering'!F24,CEE!G24,'Non-Core'!F24)</f>
        <v>-0.90000000000000036</v>
      </c>
      <c r="G24" s="102">
        <f>'Income Statement'!G24-SUM('Commercial Bank - Italy'!G24,'Commercial Bank - Germany'!G24,'Commercial Bank - Austria'!G24,CIB!G24,Poland!H24,'Asset Management'!G24,'Asset Gathering'!G24,CEE!H24,'Non-Core'!G24)</f>
        <v>0.46300000000000097</v>
      </c>
      <c r="H24" s="102">
        <f>'Income Statement'!H24-SUM('Commercial Bank - Italy'!H24,'Commercial Bank - Germany'!H24,'Commercial Bank - Austria'!H24,CIB!H24,Poland!I24,'Asset Management'!H24,'Asset Gathering'!H24,CEE!I24,'Non-Core'!H24)</f>
        <v>1.1239999999999997</v>
      </c>
      <c r="I24" s="102">
        <f>'Income Statement'!I24-SUM('Commercial Bank - Italy'!I24,'Commercial Bank - Germany'!I24,'Commercial Bank - Austria'!I24,CIB!I24,Poland!J24,'Asset Management'!I24,'Asset Gathering'!I24,CEE!J24,'Non-Core'!I24)</f>
        <v>9.1840000000000046</v>
      </c>
      <c r="J24" s="102">
        <f>'Income Statement'!J24-SUM('Commercial Bank - Italy'!J24,'Commercial Bank - Germany'!J24,'Commercial Bank - Austria'!J24,CIB!J24,Poland!K24,'Asset Management'!J24,'Asset Gathering'!J24,CEE!K24,'Non-Core'!J24)</f>
        <v>0.55600000000000005</v>
      </c>
      <c r="K24" s="102">
        <f>'Income Statement'!K24-SUM('Commercial Bank - Italy'!K24,'Commercial Bank - Germany'!K24,'Commercial Bank - Austria'!K24,CIB!K24,Poland!L24,'Asset Management'!K24,'Asset Gathering'!K24,CEE!L24,'Non-Core'!K24)</f>
        <v>0.57999999999999963</v>
      </c>
      <c r="L24" s="102"/>
      <c r="M24" s="102"/>
      <c r="N24" s="34"/>
    </row>
    <row r="25" spans="1:14" s="16" customFormat="1" ht="19.5" customHeight="1">
      <c r="A25" s="9"/>
      <c r="B25" s="31" t="s">
        <v>85</v>
      </c>
      <c r="C25" s="101">
        <f>'Income Statement'!C25-SUM('Commercial Bank - Italy'!C25,'Commercial Bank - Germany'!C25,'Commercial Bank - Austria'!C25,CIB!C25,Poland!C25,'Asset Management'!C25,'Asset Gathering'!C25,CEE!C25,'Non-Core'!C25)</f>
        <v>7.6030000000000006</v>
      </c>
      <c r="D25" s="102">
        <f>'Income Statement'!D25-SUM('Commercial Bank - Italy'!D25,'Commercial Bank - Germany'!D25,'Commercial Bank - Austria'!D25,CIB!D25,Poland!D25,'Asset Management'!D25,'Asset Gathering'!D25,CEE!D25,'Non-Core'!D25)</f>
        <v>149.34</v>
      </c>
      <c r="E25" s="63">
        <f t="shared" si="0"/>
        <v>-0.9490893263693585</v>
      </c>
      <c r="F25" s="102">
        <f>'Income Statement'!F25-SUM('Commercial Bank - Italy'!F25,'Commercial Bank - Germany'!F25,'Commercial Bank - Austria'!F25,CIB!F25,Poland!G25,'Asset Management'!F25,'Asset Gathering'!F25,CEE!G25,'Non-Core'!F25)</f>
        <v>20.656000000000006</v>
      </c>
      <c r="G25" s="102">
        <f>'Income Statement'!G25-SUM('Commercial Bank - Italy'!G25,'Commercial Bank - Germany'!G25,'Commercial Bank - Austria'!G25,CIB!G25,Poland!H25,'Asset Management'!G25,'Asset Gathering'!G25,CEE!H25,'Non-Core'!G25)</f>
        <v>128.68399999999997</v>
      </c>
      <c r="H25" s="102">
        <f>'Income Statement'!H25-SUM('Commercial Bank - Italy'!H25,'Commercial Bank - Germany'!H25,'Commercial Bank - Austria'!H25,CIB!H25,Poland!I25,'Asset Management'!H25,'Asset Gathering'!H25,CEE!I25,'Non-Core'!H25)</f>
        <v>8.4619999999999962</v>
      </c>
      <c r="I25" s="102">
        <f>'Income Statement'!I25-SUM('Commercial Bank - Italy'!I25,'Commercial Bank - Germany'!I25,'Commercial Bank - Austria'!I25,CIB!I25,Poland!J25,'Asset Management'!I25,'Asset Gathering'!I25,CEE!J25,'Non-Core'!I25)</f>
        <v>-75.787999999999997</v>
      </c>
      <c r="J25" s="102">
        <f>'Income Statement'!J25-SUM('Commercial Bank - Italy'!J25,'Commercial Bank - Germany'!J25,'Commercial Bank - Austria'!J25,CIB!J25,Poland!K25,'Asset Management'!J25,'Asset Gathering'!J25,CEE!K25,'Non-Core'!J25)</f>
        <v>2.6190000000000007</v>
      </c>
      <c r="K25" s="102">
        <f>'Income Statement'!K25-SUM('Commercial Bank - Italy'!K25,'Commercial Bank - Germany'!K25,'Commercial Bank - Austria'!K25,CIB!K25,Poland!L25,'Asset Management'!K25,'Asset Gathering'!K25,CEE!L25,'Non-Core'!K25)</f>
        <v>4.984</v>
      </c>
      <c r="L25" s="102"/>
      <c r="M25" s="102"/>
      <c r="N25" s="34"/>
    </row>
    <row r="26" spans="1:14" s="39" customFormat="1" ht="19.5" customHeight="1">
      <c r="A26" s="35"/>
      <c r="B26" s="40" t="s">
        <v>86</v>
      </c>
      <c r="C26" s="103">
        <f>'Income Statement'!C26-SUM('Commercial Bank - Italy'!C26,'Commercial Bank - Germany'!C26,'Commercial Bank - Austria'!C26,CIB!C26,Poland!C26,'Asset Management'!C26,'Asset Gathering'!C26,CEE!C26,'Non-Core'!C26)</f>
        <v>-1072.0139999999997</v>
      </c>
      <c r="D26" s="57">
        <f>'Income Statement'!D26-SUM('Commercial Bank - Italy'!D26,'Commercial Bank - Germany'!D26,'Commercial Bank - Austria'!D26,CIB!D26,Poland!D26,'Asset Management'!D26,'Asset Gathering'!D26,CEE!D26,'Non-Core'!D26)</f>
        <v>-864.79400000000032</v>
      </c>
      <c r="E26" s="89">
        <f t="shared" si="0"/>
        <v>0.23961775868010093</v>
      </c>
      <c r="F26" s="57">
        <f>'Income Statement'!F26-SUM('Commercial Bank - Italy'!F26,'Commercial Bank - Germany'!F26,'Commercial Bank - Austria'!F26,CIB!F26,Poland!G26,'Asset Management'!F26,'Asset Gathering'!F26,CEE!G26,'Non-Core'!F26)</f>
        <v>-485.77100000000019</v>
      </c>
      <c r="G26" s="57">
        <f>'Income Statement'!G26-SUM('Commercial Bank - Italy'!G26,'Commercial Bank - Germany'!G26,'Commercial Bank - Austria'!G26,CIB!G26,Poland!H26,'Asset Management'!G26,'Asset Gathering'!G26,CEE!H26,'Non-Core'!G26)</f>
        <v>-379.02299999999991</v>
      </c>
      <c r="H26" s="57">
        <f>'Income Statement'!H26-SUM('Commercial Bank - Italy'!H26,'Commercial Bank - Germany'!H26,'Commercial Bank - Austria'!H26,CIB!H26,Poland!I26,'Asset Management'!H26,'Asset Gathering'!H26,CEE!I26,'Non-Core'!H26)</f>
        <v>-393.72599999999966</v>
      </c>
      <c r="I26" s="57">
        <f>'Income Statement'!I26-SUM('Commercial Bank - Italy'!I26,'Commercial Bank - Germany'!I26,'Commercial Bank - Austria'!I26,CIB!I26,Poland!J26,'Asset Management'!I26,'Asset Gathering'!I26,CEE!J26,'Non-Core'!I26)</f>
        <v>-587.91200000000003</v>
      </c>
      <c r="J26" s="57">
        <f>'Income Statement'!J26-SUM('Commercial Bank - Italy'!J26,'Commercial Bank - Germany'!J26,'Commercial Bank - Austria'!J26,CIB!J26,Poland!K26,'Asset Management'!J26,'Asset Gathering'!J26,CEE!K26,'Non-Core'!J26)</f>
        <v>-450.88400000000001</v>
      </c>
      <c r="K26" s="57">
        <f>'Income Statement'!K26-SUM('Commercial Bank - Italy'!K26,'Commercial Bank - Germany'!K26,'Commercial Bank - Austria'!K26,CIB!K26,Poland!L26,'Asset Management'!K26,'Asset Gathering'!K26,CEE!L26,'Non-Core'!K26)</f>
        <v>-621.13000000000011</v>
      </c>
      <c r="L26" s="57"/>
      <c r="M26" s="57"/>
      <c r="N26" s="15"/>
    </row>
    <row r="27" spans="1:14" s="239" customFormat="1" ht="19.5" customHeight="1" thickBot="1">
      <c r="A27" s="238"/>
      <c r="B27" s="40" t="s">
        <v>188</v>
      </c>
      <c r="C27" s="104">
        <f>'Income Statement'!C34-SUM('Commercial Bank - Italy'!C27,'Commercial Bank - Germany'!C27,'Commercial Bank - Austria'!C27,CIB!C27,Poland!C27,'Asset Management'!C27,'Asset Gathering'!C27,CEE!C27,'Non-Core'!C27)</f>
        <v>-893.48699999999985</v>
      </c>
      <c r="D27" s="105">
        <f>'Income Statement'!D34-SUM('Commercial Bank - Italy'!D27,'Commercial Bank - Germany'!D27,'Commercial Bank - Austria'!D27,CIB!D27,Poland!D27,'Asset Management'!D27,'Asset Gathering'!D27,CEE!D27,'Non-Core'!D27)</f>
        <v>-1042.26</v>
      </c>
      <c r="E27" s="90">
        <f t="shared" si="0"/>
        <v>-0.14274077485464298</v>
      </c>
      <c r="F27" s="57">
        <f>'Income Statement'!F34-SUM('Commercial Bank - Italy'!F27,'Commercial Bank - Germany'!F27,'Commercial Bank - Austria'!F27,CIB!F27,Poland!G27,'Asset Management'!F27,'Asset Gathering'!F27,CEE!G27,'Non-Core'!F27)</f>
        <v>-419.86999999999978</v>
      </c>
      <c r="G27" s="57">
        <f>'Income Statement'!G34-SUM('Commercial Bank - Italy'!G27,'Commercial Bank - Germany'!G27,'Commercial Bank - Austria'!G27,CIB!G27,Poland!H27,'Asset Management'!G27,'Asset Gathering'!G27,CEE!H27,'Non-Core'!G27)</f>
        <v>-622.39000000000033</v>
      </c>
      <c r="H27" s="57">
        <f>'Income Statement'!H34-SUM('Commercial Bank - Italy'!H27,'Commercial Bank - Germany'!H27,'Commercial Bank - Austria'!H27,CIB!H27,Poland!I27,'Asset Management'!H27,'Asset Gathering'!H27,CEE!I27,'Non-Core'!H27)</f>
        <v>-339.08899999999994</v>
      </c>
      <c r="I27" s="57">
        <f>'Income Statement'!I34-SUM('Commercial Bank - Italy'!I27,'Commercial Bank - Germany'!I27,'Commercial Bank - Austria'!I27,CIB!I27,Poland!J27,'Asset Management'!I27,'Asset Gathering'!I27,CEE!J27,'Non-Core'!I27)</f>
        <v>-387.16500000000002</v>
      </c>
      <c r="J27" s="57">
        <f>'Income Statement'!J34-SUM('Commercial Bank - Italy'!J27,'Commercial Bank - Germany'!J27,'Commercial Bank - Austria'!J27,CIB!J27,Poland!K27,'Asset Management'!J27,'Asset Gathering'!J27,CEE!K27,'Non-Core'!J27)</f>
        <v>-410.47400000000005</v>
      </c>
      <c r="K27" s="57">
        <f>'Income Statement'!K34-SUM('Commercial Bank - Italy'!K27,'Commercial Bank - Germany'!K27,'Commercial Bank - Austria'!K27,CIB!K27,Poland!L27,'Asset Management'!K27,'Asset Gathering'!K27,CEE!L27,'Non-Core'!K27)</f>
        <v>-483.01299999999981</v>
      </c>
      <c r="L27" s="57"/>
      <c r="M27" s="57"/>
      <c r="N27" s="19"/>
    </row>
    <row r="28" spans="1:14" ht="9" customHeight="1">
      <c r="A28" s="5"/>
      <c r="B28" s="4"/>
      <c r="C28" s="43"/>
      <c r="D28" s="43"/>
      <c r="E28" s="7"/>
      <c r="F28" s="102"/>
      <c r="G28" s="43"/>
      <c r="H28" s="43"/>
      <c r="I28" s="43"/>
      <c r="J28" s="43"/>
      <c r="K28" s="43"/>
      <c r="L28" s="43"/>
      <c r="M28" s="43"/>
      <c r="N28" s="44"/>
    </row>
    <row r="29" spans="1:14" ht="19.5" customHeight="1">
      <c r="A29" s="45" t="s">
        <v>100</v>
      </c>
      <c r="B29" s="46"/>
      <c r="C29" s="43"/>
      <c r="D29" s="43"/>
      <c r="E29" s="7"/>
      <c r="F29" s="43"/>
      <c r="G29" s="43"/>
      <c r="H29" s="43"/>
      <c r="I29" s="43"/>
      <c r="J29" s="43"/>
      <c r="K29" s="43"/>
      <c r="L29" s="43"/>
      <c r="M29" s="43"/>
      <c r="N29" s="44"/>
    </row>
    <row r="30" spans="1:14" ht="19.5" customHeight="1">
      <c r="A30" s="47"/>
      <c r="B30" s="40" t="s">
        <v>94</v>
      </c>
      <c r="C30" s="48">
        <f>-C18/C13</f>
        <v>-0.4305370792090365</v>
      </c>
      <c r="D30" s="48">
        <f>-D18/D13</f>
        <v>-0.52629743925715677</v>
      </c>
      <c r="E30" s="49">
        <f>(C30-D30)*10000</f>
        <v>957.60360048120276</v>
      </c>
      <c r="F30" s="48">
        <f t="shared" ref="F30:J30" si="2">-F18/F13</f>
        <v>-0.40625697708072145</v>
      </c>
      <c r="G30" s="48">
        <f t="shared" si="2"/>
        <v>-0.69784764951036427</v>
      </c>
      <c r="H30" s="48">
        <f t="shared" si="2"/>
        <v>-0.69130484349043941</v>
      </c>
      <c r="I30" s="48">
        <f t="shared" si="2"/>
        <v>-0.67453941696733843</v>
      </c>
      <c r="J30" s="48">
        <f t="shared" si="2"/>
        <v>-0.51760116254591881</v>
      </c>
      <c r="K30" s="48">
        <f t="shared" ref="K30" si="3">-K18/K13</f>
        <v>-0.36876099159218567</v>
      </c>
      <c r="L30" s="48"/>
      <c r="M30" s="48"/>
      <c r="N30" s="44"/>
    </row>
    <row r="31" spans="1:14">
      <c r="A31" s="47"/>
      <c r="B31" s="40" t="s">
        <v>95</v>
      </c>
      <c r="C31" s="50" t="s">
        <v>187</v>
      </c>
      <c r="D31" s="50" t="s">
        <v>187</v>
      </c>
      <c r="E31" s="50" t="s">
        <v>187</v>
      </c>
      <c r="F31" s="50" t="s">
        <v>187</v>
      </c>
      <c r="G31" s="50" t="s">
        <v>187</v>
      </c>
      <c r="H31" s="50" t="s">
        <v>187</v>
      </c>
      <c r="I31" s="50" t="s">
        <v>187</v>
      </c>
      <c r="J31" s="50" t="s">
        <v>187</v>
      </c>
      <c r="K31" s="50" t="s">
        <v>187</v>
      </c>
      <c r="L31" s="50"/>
      <c r="M31" s="50"/>
      <c r="N31" s="44"/>
    </row>
    <row r="32" spans="1:14" ht="19.5" customHeight="1">
      <c r="A32" s="45" t="s">
        <v>101</v>
      </c>
      <c r="B32" s="51"/>
      <c r="C32" s="53"/>
      <c r="D32" s="53"/>
      <c r="E32" s="53"/>
      <c r="F32" s="52"/>
      <c r="G32" s="52"/>
      <c r="H32" s="52"/>
      <c r="I32" s="52"/>
      <c r="J32" s="52"/>
      <c r="K32" s="52"/>
      <c r="L32" s="52"/>
      <c r="M32" s="52"/>
      <c r="N32" s="5"/>
    </row>
    <row r="33" spans="1:14" ht="19.5" customHeight="1">
      <c r="A33" s="54"/>
      <c r="B33" s="40" t="s">
        <v>97</v>
      </c>
      <c r="C33" s="57">
        <f>'Income Statement'!C41-SUM('Commercial Bank - Italy'!C34,'Commercial Bank - Germany'!C34,'Commercial Bank - Austria'!C34,CIB!C34,Poland!C34,'Asset Management'!C34,'Asset Gathering'!C34,CEE!C34,'Non-Core'!C34)</f>
        <v>-6560.5949999999721</v>
      </c>
      <c r="D33" s="57">
        <f>'Income Statement'!D41-SUM('Commercial Bank - Italy'!D34,'Commercial Bank - Germany'!D34,'Commercial Bank - Austria'!D34,CIB!D34,Poland!D34,'Asset Management'!D34,'Asset Gathering'!D34,CEE!D34,'Non-Core'!D34)</f>
        <v>-5831.7440000000643</v>
      </c>
      <c r="E33" s="38">
        <f>IF(C33*D33&gt;0,C33/D33-1,"n.m.")</f>
        <v>0.12497993739092461</v>
      </c>
      <c r="F33" s="57">
        <f>'Income Statement'!F41-SUM('Commercial Bank - Italy'!F34,'Commercial Bank - Germany'!F34,'Commercial Bank - Austria'!F34,CIB!F34,Poland!G34,'Asset Management'!F34,'Asset Gathering'!F34,CEE!G34,'Non-Core'!F34)</f>
        <v>-5768.4950000001118</v>
      </c>
      <c r="G33" s="57">
        <f>'Income Statement'!G41-SUM('Commercial Bank - Italy'!G34,'Commercial Bank - Germany'!G34,'Commercial Bank - Austria'!G34,CIB!G34,Poland!H34,'Asset Management'!G34,'Asset Gathering'!G34,CEE!H34,'Non-Core'!G34)</f>
        <v>-5831.7440000000643</v>
      </c>
      <c r="H33" s="57">
        <f>'Income Statement'!H41-SUM('Commercial Bank - Italy'!H34,'Commercial Bank - Germany'!H34,'Commercial Bank - Austria'!H34,CIB!H34,Poland!I34,'Asset Management'!H34,'Asset Gathering'!H34,CEE!I34,'Non-Core'!H34)</f>
        <v>-5893.8460000000196</v>
      </c>
      <c r="I33" s="57">
        <f>'Income Statement'!I41-SUM('Commercial Bank - Italy'!I34,'Commercial Bank - Germany'!I34,'Commercial Bank - Austria'!I34,CIB!I34,Poland!J34,'Asset Management'!I34,'Asset Gathering'!I34,CEE!J34,'Non-Core'!I34)</f>
        <v>-6708.4210000000312</v>
      </c>
      <c r="J33" s="57">
        <f>'Income Statement'!J41-SUM('Commercial Bank - Italy'!J34,'Commercial Bank - Germany'!J34,'Commercial Bank - Austria'!J34,CIB!J34,Poland!K34,'Asset Management'!J34,'Asset Gathering'!J34,CEE!K34,'Non-Core'!J34)</f>
        <v>-6358.7240000000456</v>
      </c>
      <c r="K33" s="57">
        <f>'Income Statement'!K41-SUM('Commercial Bank - Italy'!K34,'Commercial Bank - Germany'!K34,'Commercial Bank - Austria'!K34,CIB!K34,Poland!L34,'Asset Management'!K34,'Asset Gathering'!K34,CEE!L34,'Non-Core'!K34)</f>
        <v>-6560.5949999999721</v>
      </c>
      <c r="L33" s="57"/>
      <c r="M33" s="57"/>
      <c r="N33" s="5"/>
    </row>
    <row r="34" spans="1:14" ht="19.5" customHeight="1">
      <c r="A34" s="54"/>
      <c r="B34" s="36" t="s">
        <v>102</v>
      </c>
      <c r="C34" s="57">
        <f>'Income Statement'!C42-SUM('Commercial Bank - Italy'!C35,'Commercial Bank - Germany'!C35,'Commercial Bank - Austria'!C35,CIB!C35,Poland!C35,'Asset Management'!C35,'Asset Gathering'!C35,CEE!C35,'Non-Core'!C35)</f>
        <v>65042.404000000039</v>
      </c>
      <c r="D34" s="57">
        <f>'Income Statement'!D42-SUM('Commercial Bank - Italy'!D35,'Commercial Bank - Germany'!D35,'Commercial Bank - Austria'!D35,CIB!D35,Poland!D35,'Asset Management'!D35,'Asset Gathering'!D35,CEE!D35,'Non-Core'!D35)</f>
        <v>70054.476000000024</v>
      </c>
      <c r="E34" s="38">
        <f>IF(C34*D34&gt;0,C34/D34-1,"n.m.")</f>
        <v>-7.1545349935955294E-2</v>
      </c>
      <c r="F34" s="57">
        <f>'Income Statement'!F42-SUM('Commercial Bank - Italy'!F35,'Commercial Bank - Germany'!F35,'Commercial Bank - Austria'!F35,CIB!F35,Poland!G35,'Asset Management'!F35,'Asset Gathering'!F35,CEE!G35,'Non-Core'!F35)</f>
        <v>67539.53899999999</v>
      </c>
      <c r="G34" s="57">
        <f>'Income Statement'!G42-SUM('Commercial Bank - Italy'!G35,'Commercial Bank - Germany'!G35,'Commercial Bank - Austria'!G35,CIB!G35,Poland!H35,'Asset Management'!G35,'Asset Gathering'!G35,CEE!H35,'Non-Core'!G35)</f>
        <v>70054.476000000024</v>
      </c>
      <c r="H34" s="57">
        <f>'Income Statement'!H42-SUM('Commercial Bank - Italy'!H35,'Commercial Bank - Germany'!H35,'Commercial Bank - Austria'!H35,CIB!H35,Poland!I35,'Asset Management'!H35,'Asset Gathering'!H35,CEE!I35,'Non-Core'!H35)</f>
        <v>64759.028000000049</v>
      </c>
      <c r="I34" s="57">
        <f>'Income Statement'!I42-SUM('Commercial Bank - Italy'!I35,'Commercial Bank - Germany'!I35,'Commercial Bank - Austria'!I35,CIB!I35,Poland!J35,'Asset Management'!I35,'Asset Gathering'!I35,CEE!J35,'Non-Core'!I35)</f>
        <v>63207.609999999986</v>
      </c>
      <c r="J34" s="57">
        <f>'Income Statement'!J42-SUM('Commercial Bank - Italy'!J35,'Commercial Bank - Germany'!J35,'Commercial Bank - Austria'!J35,CIB!J35,Poland!K35,'Asset Management'!J35,'Asset Gathering'!J35,CEE!K35,'Non-Core'!J35)</f>
        <v>65015.310999999871</v>
      </c>
      <c r="K34" s="57">
        <f>'Income Statement'!K42-SUM('Commercial Bank - Italy'!K35,'Commercial Bank - Germany'!K35,'Commercial Bank - Austria'!K35,CIB!K35,Poland!L35,'Asset Management'!K35,'Asset Gathering'!K35,CEE!L35,'Non-Core'!K35)</f>
        <v>65042.416000000027</v>
      </c>
      <c r="L34" s="57"/>
      <c r="M34" s="57"/>
      <c r="N34" s="5"/>
    </row>
    <row r="35" spans="1:14" ht="19.5" customHeight="1">
      <c r="A35" s="47"/>
      <c r="B35" s="40" t="s">
        <v>178</v>
      </c>
      <c r="C35" s="57">
        <f>'Income Statement'!C43-SUM('Commercial Bank - Italy'!C36,'Commercial Bank - Germany'!C36,'Commercial Bank - Austria'!C36,CIB!C36,Poland!C36,'Asset Management'!C36,'Asset Gathering'!C36,CEE!C36,'Non-Core'!C36)</f>
        <v>44441.830499999982</v>
      </c>
      <c r="D35" s="57">
        <f>'Income Statement'!D43-SUM('Commercial Bank - Italy'!D36,'Commercial Bank - Germany'!D36,'Commercial Bank - Austria'!D36,CIB!D36,Poland!D36,'Asset Management'!D36,'Asset Gathering'!D36,CEE!D36,'Non-Core'!D36)</f>
        <v>49848.359499999962</v>
      </c>
      <c r="E35" s="38">
        <f>IF(C35*D35&gt;0,C35/D35-1,"n.m.")</f>
        <v>-0.10845951710808022</v>
      </c>
      <c r="F35" s="57">
        <f>'Income Statement'!F43-SUM('Commercial Bank - Italy'!F36,'Commercial Bank - Germany'!F36,'Commercial Bank - Austria'!F36,CIB!F36,Poland!G36,'Asset Management'!F36,'Asset Gathering'!F36,CEE!G36,'Non-Core'!F36)</f>
        <v>51621.85400000005</v>
      </c>
      <c r="G35" s="57">
        <f>'Income Statement'!G43-SUM('Commercial Bank - Italy'!G36,'Commercial Bank - Germany'!G36,'Commercial Bank - Austria'!G36,CIB!G36,Poland!H36,'Asset Management'!G36,'Asset Gathering'!G36,CEE!H36,'Non-Core'!G36)</f>
        <v>49848.359499999962</v>
      </c>
      <c r="H35" s="57">
        <f>'Income Statement'!H43-SUM('Commercial Bank - Italy'!H36,'Commercial Bank - Germany'!H36,'Commercial Bank - Austria'!H36,CIB!H36,Poland!I36,'Asset Management'!H36,'Asset Gathering'!H36,CEE!I36,'Non-Core'!H36)</f>
        <v>46668.274000000034</v>
      </c>
      <c r="I35" s="57">
        <f>'Income Statement'!I43-SUM('Commercial Bank - Italy'!I36,'Commercial Bank - Germany'!I36,'Commercial Bank - Austria'!I36,CIB!I36,Poland!J36,'Asset Management'!I36,'Asset Gathering'!I36,CEE!J36,'Non-Core'!I36)</f>
        <v>45314.529000000039</v>
      </c>
      <c r="J35" s="57">
        <f>'Income Statement'!J43-SUM('Commercial Bank - Italy'!J36,'Commercial Bank - Germany'!J36,'Commercial Bank - Austria'!J36,CIB!J36,Poland!K36,'Asset Management'!J36,'Asset Gathering'!J36,CEE!K36,'Non-Core'!J36)</f>
        <v>44368.706999999995</v>
      </c>
      <c r="K35" s="57">
        <f>'Income Statement'!K43-SUM('Commercial Bank - Italy'!K36,'Commercial Bank - Germany'!K36,'Commercial Bank - Austria'!K36,CIB!K36,Poland!L36,'Asset Management'!K36,'Asset Gathering'!K36,CEE!L36,'Non-Core'!K36)</f>
        <v>44441.830499999982</v>
      </c>
      <c r="L35" s="57"/>
      <c r="M35" s="57"/>
      <c r="N35" s="5"/>
    </row>
    <row r="36" spans="1:14" ht="19.5" customHeight="1">
      <c r="A36" s="45" t="s">
        <v>8</v>
      </c>
      <c r="B36" s="51"/>
      <c r="C36" s="57"/>
      <c r="D36" s="57"/>
      <c r="E36" s="56"/>
      <c r="F36" s="57"/>
      <c r="G36" s="57"/>
      <c r="H36" s="57"/>
      <c r="I36" s="57"/>
      <c r="J36" s="57"/>
      <c r="K36" s="57"/>
      <c r="L36" s="57"/>
      <c r="M36" s="57"/>
      <c r="N36" s="5"/>
    </row>
    <row r="37" spans="1:14" ht="19.5" customHeight="1">
      <c r="A37" s="5"/>
      <c r="B37" s="36" t="s">
        <v>98</v>
      </c>
      <c r="C37" s="57">
        <f>'Income Statement'!C45-SUM('Commercial Bank - Italy'!C38,'Commercial Bank - Germany'!C38,'Commercial Bank - Austria'!C38,CIB!C38,Poland!C38,'Asset Management'!C38,'Asset Gathering'!C38,CEE!C38,'Non-Core'!C38)</f>
        <v>15862.330000000002</v>
      </c>
      <c r="D37" s="57">
        <f>'Income Statement'!D45-SUM('Commercial Bank - Italy'!D38,'Commercial Bank - Germany'!D38,'Commercial Bank - Austria'!D38,CIB!D38,Poland!D38,'Asset Management'!D38,'Asset Gathering'!D38,CEE!D38,'Non-Core'!D38)</f>
        <v>15759.720000000016</v>
      </c>
      <c r="E37" s="38">
        <f>IF(C37*D37&gt;0,C37/D37-1,"n.m.")</f>
        <v>6.5109024779619329E-3</v>
      </c>
      <c r="F37" s="57">
        <f>'Income Statement'!F45-SUM('Commercial Bank - Italy'!F38,'Commercial Bank - Germany'!F38,'Commercial Bank - Austria'!F38,CIB!F38,Poland!G38,'Asset Management'!F38,'Asset Gathering'!F38,CEE!G38,'Non-Core'!F38)</f>
        <v>15617.559999999998</v>
      </c>
      <c r="G37" s="57">
        <f>'Income Statement'!G45-SUM('Commercial Bank - Italy'!G38,'Commercial Bank - Germany'!G38,'Commercial Bank - Austria'!G38,CIB!G38,Poland!H38,'Asset Management'!G38,'Asset Gathering'!G38,CEE!H38,'Non-Core'!G38)</f>
        <v>15759.720000000016</v>
      </c>
      <c r="H37" s="57">
        <f>'Income Statement'!H45-SUM('Commercial Bank - Italy'!H38,'Commercial Bank - Germany'!H38,'Commercial Bank - Austria'!H38,CIB!H38,Poland!I38,'Asset Management'!H38,'Asset Gathering'!H38,CEE!I38,'Non-Core'!H38)</f>
        <v>15936.909999999989</v>
      </c>
      <c r="I37" s="57">
        <f>'Income Statement'!I45-SUM('Commercial Bank - Italy'!I38,'Commercial Bank - Germany'!I38,'Commercial Bank - Austria'!I38,CIB!I38,Poland!J38,'Asset Management'!I38,'Asset Gathering'!I38,CEE!J38,'Non-Core'!I38)</f>
        <v>15633.410000000018</v>
      </c>
      <c r="J37" s="57">
        <f>'Income Statement'!J45-SUM('Commercial Bank - Italy'!J38,'Commercial Bank - Germany'!J38,'Commercial Bank - Austria'!J38,CIB!J38,Poland!K38,'Asset Management'!J38,'Asset Gathering'!J38,CEE!K38,'Non-Core'!J38)</f>
        <v>15753.220000000001</v>
      </c>
      <c r="K37" s="57">
        <f>'Income Statement'!K45-SUM('Commercial Bank - Italy'!K38,'Commercial Bank - Germany'!K38,'Commercial Bank - Austria'!K38,CIB!K38,Poland!L38,'Asset Management'!K38,'Asset Gathering'!K38,CEE!L38,'Non-Core'!K38)</f>
        <v>15862.330000000002</v>
      </c>
      <c r="L37" s="57"/>
      <c r="M37" s="57"/>
      <c r="N37" s="5"/>
    </row>
    <row r="38" spans="1:14" s="60" customFormat="1">
      <c r="A38" s="58"/>
      <c r="B38" s="145"/>
      <c r="C38" s="50"/>
      <c r="D38" s="50"/>
      <c r="E38" s="58"/>
      <c r="F38" s="50"/>
      <c r="G38" s="50"/>
      <c r="H38" s="50"/>
      <c r="I38" s="50"/>
      <c r="J38" s="50"/>
      <c r="K38" s="50"/>
      <c r="L38" s="50"/>
      <c r="M38" s="50"/>
      <c r="N38" s="58"/>
    </row>
    <row r="39" spans="1:14" s="60" customFormat="1" ht="12.75" customHeight="1">
      <c r="A39" s="58"/>
      <c r="B39" s="61"/>
      <c r="C39" s="58"/>
      <c r="D39" s="58"/>
      <c r="E39" s="59"/>
      <c r="F39" s="58"/>
      <c r="G39" s="58"/>
      <c r="H39" s="58"/>
      <c r="I39" s="58"/>
      <c r="J39" s="58"/>
      <c r="K39" s="58"/>
      <c r="L39" s="58"/>
      <c r="M39" s="58"/>
      <c r="N39" s="58"/>
    </row>
    <row r="40" spans="1:14" s="60" customFormat="1" ht="12.75" customHeight="1">
      <c r="A40" s="58"/>
      <c r="B40" s="58"/>
      <c r="C40" s="57"/>
      <c r="D40" s="57"/>
      <c r="E40" s="59"/>
      <c r="F40" s="58"/>
      <c r="G40" s="58"/>
      <c r="H40" s="58"/>
      <c r="I40" s="58"/>
      <c r="J40" s="58"/>
      <c r="K40" s="58"/>
      <c r="L40" s="58"/>
      <c r="M40" s="58"/>
      <c r="N40" s="58"/>
    </row>
    <row r="41" spans="1:14" s="60" customFormat="1" ht="12.75" customHeight="1">
      <c r="A41" s="58"/>
      <c r="B41" s="58"/>
      <c r="C41" s="57"/>
      <c r="D41" s="57"/>
      <c r="E41" s="57"/>
      <c r="F41" s="57"/>
      <c r="G41" s="57"/>
      <c r="H41" s="57"/>
      <c r="I41" s="57"/>
      <c r="J41" s="57"/>
      <c r="K41" s="57"/>
      <c r="L41" s="57"/>
      <c r="M41" s="57"/>
      <c r="N41" s="58"/>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showGridLines="0" zoomScaleNormal="100" workbookViewId="0">
      <pane xSplit="2" ySplit="7" topLeftCell="C26"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6" width="12" style="2" customWidth="1"/>
    <col min="7" max="14" width="11.42578125" customWidth="1"/>
  </cols>
  <sheetData>
    <row r="1" spans="1:14" ht="15" customHeight="1">
      <c r="A1" s="5"/>
      <c r="B1" s="6"/>
      <c r="C1" s="5"/>
      <c r="D1" s="5"/>
      <c r="E1" s="7"/>
      <c r="F1" s="7"/>
      <c r="G1" s="5"/>
      <c r="H1" s="5"/>
      <c r="I1" s="5"/>
      <c r="J1" s="5"/>
      <c r="K1" s="5"/>
      <c r="L1" s="5"/>
      <c r="M1" s="5"/>
      <c r="N1" s="5"/>
    </row>
    <row r="2" spans="1:14" ht="30.75" customHeight="1">
      <c r="A2" s="297" t="s">
        <v>11</v>
      </c>
      <c r="B2" s="297"/>
      <c r="C2" s="297"/>
      <c r="D2" s="297"/>
      <c r="E2" s="297"/>
      <c r="F2" s="297"/>
      <c r="G2" s="297"/>
      <c r="H2" s="297"/>
      <c r="I2" s="297"/>
      <c r="J2" s="297"/>
      <c r="K2" s="297"/>
      <c r="L2" s="297"/>
      <c r="M2" s="297"/>
      <c r="N2" s="297"/>
    </row>
    <row r="3" spans="1:14" ht="25.5" customHeight="1">
      <c r="A3" s="5"/>
      <c r="B3" s="5"/>
      <c r="C3" s="5"/>
      <c r="D3" s="5"/>
      <c r="E3" s="7"/>
      <c r="F3" s="7"/>
      <c r="G3" s="5"/>
      <c r="H3" s="5"/>
      <c r="I3" s="5"/>
      <c r="J3" s="5"/>
      <c r="K3" s="5"/>
      <c r="L3" s="5"/>
      <c r="M3" s="5"/>
      <c r="N3" s="5"/>
    </row>
    <row r="4" spans="1:14" ht="12.75" customHeight="1" thickBot="1">
      <c r="A4" s="5"/>
      <c r="B4" s="8" t="s">
        <v>9</v>
      </c>
      <c r="C4" s="5"/>
      <c r="D4" s="5"/>
      <c r="E4" s="7"/>
      <c r="F4" s="7"/>
      <c r="G4" s="5"/>
      <c r="H4" s="5"/>
      <c r="I4" s="5"/>
      <c r="J4" s="5"/>
      <c r="K4" s="5"/>
      <c r="L4" s="5"/>
      <c r="M4" s="5"/>
      <c r="N4" s="5"/>
    </row>
    <row r="5" spans="1:14"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row>
    <row r="6" spans="1:14"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row>
    <row r="7" spans="1:14" s="16" customFormat="1" ht="6" customHeight="1">
      <c r="A7" s="21"/>
      <c r="B7" s="22"/>
      <c r="C7" s="23"/>
      <c r="D7" s="24"/>
      <c r="E7" s="25"/>
      <c r="F7" s="26"/>
      <c r="G7" s="27"/>
      <c r="H7" s="27"/>
      <c r="I7" s="27"/>
      <c r="J7" s="27"/>
      <c r="K7" s="27"/>
      <c r="L7" s="158"/>
      <c r="M7" s="27"/>
      <c r="N7" s="27"/>
    </row>
    <row r="8" spans="1:14" s="16" customFormat="1" ht="19.5" customHeight="1">
      <c r="A8" s="9"/>
      <c r="B8" s="31" t="s">
        <v>69</v>
      </c>
      <c r="C8" s="101">
        <v>1196.0050000000001</v>
      </c>
      <c r="D8" s="102">
        <v>1216.82</v>
      </c>
      <c r="E8" s="33">
        <f t="shared" ref="E8:E22" si="0">IF(ISERROR(C8/D8-1)=TRUE,"n.m.",IF(OR(C8/D8-1&gt;150%=TRUE,C8/D8-1&lt;-100%=TRUE)=TRUE,"n.m.",C8/D8-1))</f>
        <v>-1.7106063345441291E-2</v>
      </c>
      <c r="F8" s="63">
        <v>7.44957417887471E-2</v>
      </c>
      <c r="G8" s="102">
        <v>602.99599999999998</v>
      </c>
      <c r="H8" s="102">
        <v>613.82399999999996</v>
      </c>
      <c r="I8" s="102">
        <v>645.55600000000004</v>
      </c>
      <c r="J8" s="102">
        <v>603.85199999999998</v>
      </c>
      <c r="K8" s="102">
        <v>578.91300000000001</v>
      </c>
      <c r="L8" s="159">
        <v>617.09199999999998</v>
      </c>
      <c r="M8" s="102"/>
      <c r="N8" s="102"/>
    </row>
    <row r="9" spans="1:14" s="16" customFormat="1" ht="19.5" customHeight="1">
      <c r="A9" s="9"/>
      <c r="B9" s="31" t="s">
        <v>70</v>
      </c>
      <c r="C9" s="101">
        <v>164.73</v>
      </c>
      <c r="D9" s="102">
        <v>138.739</v>
      </c>
      <c r="E9" s="33">
        <f t="shared" si="0"/>
        <v>0.18733737449455434</v>
      </c>
      <c r="F9" s="63">
        <v>0.14567033419102912</v>
      </c>
      <c r="G9" s="102">
        <v>48.954999999999998</v>
      </c>
      <c r="H9" s="102">
        <v>89.784000000000006</v>
      </c>
      <c r="I9" s="102">
        <v>94.954999999999998</v>
      </c>
      <c r="J9" s="102">
        <v>111.88500000000001</v>
      </c>
      <c r="K9" s="102">
        <v>72.611999999999995</v>
      </c>
      <c r="L9" s="159">
        <v>92.117999999999995</v>
      </c>
      <c r="M9" s="102"/>
      <c r="N9" s="102"/>
    </row>
    <row r="10" spans="1:14" s="16" customFormat="1" ht="19.5" customHeight="1">
      <c r="A10" s="9"/>
      <c r="B10" s="31" t="s">
        <v>71</v>
      </c>
      <c r="C10" s="101">
        <v>351.19099999999997</v>
      </c>
      <c r="D10" s="102">
        <v>351.553</v>
      </c>
      <c r="E10" s="33">
        <f t="shared" si="0"/>
        <v>-1.0297167141227748E-3</v>
      </c>
      <c r="F10" s="63">
        <v>2.4536864064790824E-2</v>
      </c>
      <c r="G10" s="102">
        <v>167.434</v>
      </c>
      <c r="H10" s="102">
        <v>184.119</v>
      </c>
      <c r="I10" s="102">
        <v>182.88399999999999</v>
      </c>
      <c r="J10" s="102">
        <v>167.691</v>
      </c>
      <c r="K10" s="102">
        <v>167.678</v>
      </c>
      <c r="L10" s="159">
        <v>183.51300000000001</v>
      </c>
      <c r="M10" s="102"/>
      <c r="N10" s="102"/>
    </row>
    <row r="11" spans="1:14" s="16" customFormat="1" ht="19.5" customHeight="1">
      <c r="A11" s="9"/>
      <c r="B11" s="31" t="s">
        <v>72</v>
      </c>
      <c r="C11" s="101">
        <v>168.62799999999999</v>
      </c>
      <c r="D11" s="102">
        <v>130.30199999999999</v>
      </c>
      <c r="E11" s="33">
        <f>IF(ISERROR(C11/D11-1)=TRUE,"n.m.",IF(OR(C11/D11-1&gt;150%=TRUE,C11/D11-1&lt;-100%=TRUE)=TRUE,"n.m.",C11/D11-1))</f>
        <v>0.29413209313748068</v>
      </c>
      <c r="F11" s="63">
        <v>0.4163461452925018</v>
      </c>
      <c r="G11" s="102">
        <v>61.168999999999997</v>
      </c>
      <c r="H11" s="102">
        <v>69.132999999999996</v>
      </c>
      <c r="I11" s="102">
        <v>107.2</v>
      </c>
      <c r="J11" s="102">
        <v>28.454000000000001</v>
      </c>
      <c r="K11" s="102">
        <v>85.305999999999997</v>
      </c>
      <c r="L11" s="159">
        <v>83.322000000000003</v>
      </c>
      <c r="M11" s="102"/>
      <c r="N11" s="102"/>
    </row>
    <row r="12" spans="1:14" s="16" customFormat="1" ht="19.5" customHeight="1">
      <c r="A12" s="9"/>
      <c r="B12" s="31" t="s">
        <v>73</v>
      </c>
      <c r="C12" s="101">
        <v>10.201000000000001</v>
      </c>
      <c r="D12" s="102">
        <v>24.635999999999999</v>
      </c>
      <c r="E12" s="33">
        <f>IF(ISERROR(C12/D12-1)=TRUE,"n.m.",IF(OR(C12/D12-1&gt;150%=TRUE,C12/D12-1&lt;-100%=TRUE)=TRUE,"n.m.",C12/D12-1))</f>
        <v>-0.58593115765546355</v>
      </c>
      <c r="F12" s="63">
        <v>-0.60429452850656473</v>
      </c>
      <c r="G12" s="102">
        <v>7.4640000000000004</v>
      </c>
      <c r="H12" s="102">
        <v>17.172000000000001</v>
      </c>
      <c r="I12" s="102">
        <v>33.883000000000003</v>
      </c>
      <c r="J12" s="102">
        <v>-4.0419999999999998</v>
      </c>
      <c r="K12" s="102">
        <v>4.0519999999999996</v>
      </c>
      <c r="L12" s="159">
        <v>6.149</v>
      </c>
      <c r="M12" s="102"/>
      <c r="N12" s="102"/>
    </row>
    <row r="13" spans="1:14" s="39" customFormat="1" ht="19.5" customHeight="1">
      <c r="A13" s="35"/>
      <c r="B13" s="36" t="s">
        <v>74</v>
      </c>
      <c r="C13" s="103">
        <v>1890.7550000000001</v>
      </c>
      <c r="D13" s="57">
        <v>1862.05</v>
      </c>
      <c r="E13" s="38">
        <f t="shared" si="0"/>
        <v>1.5415805160978513E-2</v>
      </c>
      <c r="F13" s="89">
        <v>8.5291677267009841E-2</v>
      </c>
      <c r="G13" s="57">
        <v>888.01800000000003</v>
      </c>
      <c r="H13" s="57">
        <v>974.03200000000004</v>
      </c>
      <c r="I13" s="57">
        <v>1064.4780000000001</v>
      </c>
      <c r="J13" s="57">
        <v>907.84</v>
      </c>
      <c r="K13" s="57">
        <v>908.56100000000004</v>
      </c>
      <c r="L13" s="160">
        <v>982.19399999999996</v>
      </c>
      <c r="M13" s="57"/>
      <c r="N13" s="57"/>
    </row>
    <row r="14" spans="1:14" s="16" customFormat="1" ht="19.5" customHeight="1">
      <c r="A14" s="9"/>
      <c r="B14" s="31" t="s">
        <v>75</v>
      </c>
      <c r="C14" s="101">
        <v>-348.971</v>
      </c>
      <c r="D14" s="102">
        <v>-360.43799999999999</v>
      </c>
      <c r="E14" s="33">
        <f t="shared" si="0"/>
        <v>-3.1814070658476634E-2</v>
      </c>
      <c r="F14" s="63">
        <v>3.0838110725884927E-2</v>
      </c>
      <c r="G14" s="102">
        <v>-179.76900000000001</v>
      </c>
      <c r="H14" s="102">
        <v>-180.66900000000001</v>
      </c>
      <c r="I14" s="102">
        <v>-183.774</v>
      </c>
      <c r="J14" s="102">
        <v>-190.22800000000001</v>
      </c>
      <c r="K14" s="102">
        <v>-168.71</v>
      </c>
      <c r="L14" s="159">
        <v>-180.261</v>
      </c>
      <c r="M14" s="102"/>
      <c r="N14" s="102"/>
    </row>
    <row r="15" spans="1:14" s="16" customFormat="1" ht="19.5" customHeight="1">
      <c r="A15" s="9"/>
      <c r="B15" s="31" t="s">
        <v>76</v>
      </c>
      <c r="C15" s="101">
        <v>-322.51900000000001</v>
      </c>
      <c r="D15" s="102">
        <v>-324.923</v>
      </c>
      <c r="E15" s="33">
        <f>IF(ISERROR(C15/D15-1)=TRUE,"n.m.",IF(OR(C15/D15-1&gt;150%=TRUE,C15/D15-1&lt;-100%=TRUE)=TRUE,"n.m.",C15/D15-1))</f>
        <v>-7.3986759940046776E-3</v>
      </c>
      <c r="F15" s="240">
        <v>3.2968154158969254E-2</v>
      </c>
      <c r="G15" s="102">
        <v>-158.46099999999998</v>
      </c>
      <c r="H15" s="102">
        <v>-166.46199999999999</v>
      </c>
      <c r="I15" s="102">
        <v>-165.80200000000002</v>
      </c>
      <c r="J15" s="102">
        <v>-174.08</v>
      </c>
      <c r="K15" s="102">
        <v>-155.65700000000001</v>
      </c>
      <c r="L15" s="159">
        <v>-166.86199999999999</v>
      </c>
      <c r="M15" s="102"/>
      <c r="N15" s="102"/>
    </row>
    <row r="16" spans="1:14" s="16" customFormat="1" ht="19.5" customHeight="1">
      <c r="A16" s="9"/>
      <c r="B16" s="31" t="s">
        <v>77</v>
      </c>
      <c r="C16" s="101">
        <v>0.51100000000000001</v>
      </c>
      <c r="D16" s="102">
        <v>0.27600000000000002</v>
      </c>
      <c r="E16" s="33">
        <f t="shared" si="0"/>
        <v>0.85144927536231862</v>
      </c>
      <c r="F16" s="63">
        <v>0.85213056754937477</v>
      </c>
      <c r="G16" s="102">
        <v>0.124</v>
      </c>
      <c r="H16" s="102">
        <v>0.152</v>
      </c>
      <c r="I16" s="102">
        <v>0.34799999999999998</v>
      </c>
      <c r="J16" s="102">
        <v>0.251</v>
      </c>
      <c r="K16" s="102">
        <v>0.20200000000000001</v>
      </c>
      <c r="L16" s="159">
        <v>0.309</v>
      </c>
      <c r="M16" s="102"/>
      <c r="N16" s="102"/>
    </row>
    <row r="17" spans="1:14" s="16" customFormat="1" ht="19.5" customHeight="1">
      <c r="A17" s="9"/>
      <c r="B17" s="31" t="s">
        <v>78</v>
      </c>
      <c r="C17" s="101">
        <v>-51.414000000000001</v>
      </c>
      <c r="D17" s="102">
        <v>-52.923000000000002</v>
      </c>
      <c r="E17" s="33">
        <f t="shared" si="0"/>
        <v>-2.8513122838841332E-2</v>
      </c>
      <c r="F17" s="63">
        <v>5.4332133296268459E-2</v>
      </c>
      <c r="G17" s="102">
        <v>-30.817</v>
      </c>
      <c r="H17" s="102">
        <v>-22.106000000000002</v>
      </c>
      <c r="I17" s="102">
        <v>-29.544</v>
      </c>
      <c r="J17" s="102">
        <v>-28.972000000000001</v>
      </c>
      <c r="K17" s="102">
        <v>-26.297000000000001</v>
      </c>
      <c r="L17" s="159">
        <v>-25.117000000000001</v>
      </c>
      <c r="M17" s="102"/>
      <c r="N17" s="102"/>
    </row>
    <row r="18" spans="1:14" s="39" customFormat="1" ht="19.5" customHeight="1">
      <c r="A18" s="35"/>
      <c r="B18" s="40" t="s">
        <v>79</v>
      </c>
      <c r="C18" s="103">
        <v>-722.39300000000003</v>
      </c>
      <c r="D18" s="57">
        <v>-738.00800000000004</v>
      </c>
      <c r="E18" s="38">
        <f t="shared" si="0"/>
        <v>-2.1158307227021944E-2</v>
      </c>
      <c r="F18" s="89">
        <v>3.3164373463444079E-2</v>
      </c>
      <c r="G18" s="57">
        <v>-368.923</v>
      </c>
      <c r="H18" s="57">
        <v>-369.08499999999998</v>
      </c>
      <c r="I18" s="57">
        <v>-378.77199999999999</v>
      </c>
      <c r="J18" s="57">
        <v>-393.029</v>
      </c>
      <c r="K18" s="57">
        <v>-350.46199999999999</v>
      </c>
      <c r="L18" s="160">
        <v>-371.93099999999998</v>
      </c>
      <c r="M18" s="57"/>
      <c r="N18" s="57"/>
    </row>
    <row r="19" spans="1:14" s="39" customFormat="1" ht="19.5" customHeight="1">
      <c r="A19" s="35"/>
      <c r="B19" s="40" t="s">
        <v>80</v>
      </c>
      <c r="C19" s="103">
        <v>1168.3620000000001</v>
      </c>
      <c r="D19" s="57">
        <v>1124.0419999999999</v>
      </c>
      <c r="E19" s="38">
        <f t="shared" si="0"/>
        <v>3.9429131651664395E-2</v>
      </c>
      <c r="F19" s="89">
        <v>0.11937403942208936</v>
      </c>
      <c r="G19" s="57">
        <v>519.09500000000003</v>
      </c>
      <c r="H19" s="57">
        <v>604.947</v>
      </c>
      <c r="I19" s="57">
        <v>685.70600000000002</v>
      </c>
      <c r="J19" s="57">
        <v>514.81100000000004</v>
      </c>
      <c r="K19" s="57">
        <v>558.09900000000005</v>
      </c>
      <c r="L19" s="160">
        <v>610.26300000000003</v>
      </c>
      <c r="M19" s="57"/>
      <c r="N19" s="57"/>
    </row>
    <row r="20" spans="1:14" s="16" customFormat="1" ht="19.5" customHeight="1">
      <c r="A20" s="9"/>
      <c r="B20" s="41" t="s">
        <v>81</v>
      </c>
      <c r="C20" s="101">
        <v>-393.94099999999997</v>
      </c>
      <c r="D20" s="102">
        <v>-316.875</v>
      </c>
      <c r="E20" s="33">
        <f t="shared" si="0"/>
        <v>0.24320631163708084</v>
      </c>
      <c r="F20" s="63">
        <v>0.37367874519423722</v>
      </c>
      <c r="G20" s="102">
        <v>-148.47200000000001</v>
      </c>
      <c r="H20" s="102">
        <v>-168.40299999999999</v>
      </c>
      <c r="I20" s="102">
        <v>-155.52600000000001</v>
      </c>
      <c r="J20" s="102">
        <v>-204.43799999999999</v>
      </c>
      <c r="K20" s="102">
        <v>-174.369</v>
      </c>
      <c r="L20" s="159">
        <v>-219.572</v>
      </c>
      <c r="M20" s="102"/>
      <c r="N20" s="102"/>
    </row>
    <row r="21" spans="1:14" s="39" customFormat="1" ht="19.5" customHeight="1">
      <c r="A21" s="35"/>
      <c r="B21" s="40" t="s">
        <v>82</v>
      </c>
      <c r="C21" s="103">
        <v>774.42100000000005</v>
      </c>
      <c r="D21" s="57">
        <v>807.16700000000003</v>
      </c>
      <c r="E21" s="38">
        <f t="shared" si="0"/>
        <v>-4.0569052005347106E-2</v>
      </c>
      <c r="F21" s="89">
        <v>2.053696112372835E-2</v>
      </c>
      <c r="G21" s="57">
        <v>370.62299999999999</v>
      </c>
      <c r="H21" s="57">
        <v>436.54399999999998</v>
      </c>
      <c r="I21" s="57">
        <v>530.17999999999995</v>
      </c>
      <c r="J21" s="57">
        <v>310.37299999999999</v>
      </c>
      <c r="K21" s="57">
        <v>383.73</v>
      </c>
      <c r="L21" s="160">
        <v>390.69099999999997</v>
      </c>
      <c r="M21" s="57"/>
      <c r="N21" s="57"/>
    </row>
    <row r="22" spans="1:14" s="16" customFormat="1" ht="19.5" customHeight="1">
      <c r="A22" s="9"/>
      <c r="B22" s="31" t="s">
        <v>195</v>
      </c>
      <c r="C22" s="101">
        <v>-91.23</v>
      </c>
      <c r="D22" s="102">
        <v>-112.639</v>
      </c>
      <c r="E22" s="33">
        <f t="shared" si="0"/>
        <v>-0.19006738341071916</v>
      </c>
      <c r="F22" s="63">
        <v>-0.17862987346444895</v>
      </c>
      <c r="G22" s="102">
        <v>-57.966000000000001</v>
      </c>
      <c r="H22" s="102">
        <v>-54.673000000000002</v>
      </c>
      <c r="I22" s="102">
        <v>-116.30500000000001</v>
      </c>
      <c r="J22" s="102">
        <v>-28.655000000000001</v>
      </c>
      <c r="K22" s="102">
        <v>-58.625999999999998</v>
      </c>
      <c r="L22" s="159">
        <v>-32.603999999999999</v>
      </c>
      <c r="M22" s="102"/>
      <c r="N22" s="102"/>
    </row>
    <row r="23" spans="1:14" s="16" customFormat="1" ht="19.5" customHeight="1">
      <c r="A23" s="9"/>
      <c r="B23" s="246" t="s">
        <v>196</v>
      </c>
      <c r="C23" s="101">
        <v>-87.587000000000003</v>
      </c>
      <c r="D23" s="102">
        <v>-72.795000000000002</v>
      </c>
      <c r="E23" s="33">
        <f>IF(ISERROR(C23/D23-1)=TRUE,"n.m.",IF(OR(C23/D23-1&gt;150%=TRUE,C23/D23-1&lt;-100%=TRUE)=TRUE,"n.m.",C23/D23-1))</f>
        <v>0.20320076928360464</v>
      </c>
      <c r="F23" s="63">
        <v>0.22282808290671163</v>
      </c>
      <c r="G23" s="102">
        <v>-47.628</v>
      </c>
      <c r="H23" s="102">
        <v>-25.167000000000002</v>
      </c>
      <c r="I23" s="102">
        <v>-24.785</v>
      </c>
      <c r="J23" s="102">
        <v>-22.72</v>
      </c>
      <c r="K23" s="102">
        <v>-54.966999999999999</v>
      </c>
      <c r="L23" s="159">
        <v>-32.619999999999997</v>
      </c>
      <c r="M23" s="102"/>
      <c r="N23" s="102"/>
    </row>
    <row r="24" spans="1:14" s="16" customFormat="1" ht="19.5" customHeight="1">
      <c r="A24" s="9"/>
      <c r="B24" s="31" t="s">
        <v>84</v>
      </c>
      <c r="C24" s="101">
        <v>-1.391</v>
      </c>
      <c r="D24" s="102">
        <v>-7.048</v>
      </c>
      <c r="E24" s="33">
        <f t="shared" ref="E24:E27" si="1">IF(ISERROR(C24/D24-1)=TRUE,"n.m.",IF(OR(C24/D24-1&gt;150%=TRUE,C24/D24-1&lt;-100%=TRUE)=TRUE,"n.m.",C24/D24-1))</f>
        <v>-0.80263904653802498</v>
      </c>
      <c r="F24" s="63">
        <v>-0.80607324956271664</v>
      </c>
      <c r="G24" s="102">
        <v>-1.23</v>
      </c>
      <c r="H24" s="102">
        <v>-5.8179999999999996</v>
      </c>
      <c r="I24" s="102">
        <v>-1.0920000000000001</v>
      </c>
      <c r="J24" s="102">
        <v>0.65</v>
      </c>
      <c r="K24" s="102">
        <v>-0.624</v>
      </c>
      <c r="L24" s="159">
        <v>-0.76700000000000002</v>
      </c>
      <c r="M24" s="102"/>
      <c r="N24" s="102"/>
    </row>
    <row r="25" spans="1:14" s="39" customFormat="1" ht="19.5" customHeight="1">
      <c r="A25" s="9"/>
      <c r="B25" s="31" t="s">
        <v>85</v>
      </c>
      <c r="C25" s="101">
        <v>-1.1599999999999999</v>
      </c>
      <c r="D25" s="102">
        <v>-1.982</v>
      </c>
      <c r="E25" s="33">
        <f>IF(ISERROR(C25/D25-1)=TRUE,"n.m.",IF(OR(C25/D25-1&gt;150%=TRUE,C25/D25-1&lt;-100%=TRUE)=TRUE,"n.m.",C25/D25-1))</f>
        <v>-0.41473259334006063</v>
      </c>
      <c r="F25" s="63">
        <v>-0.4327056876074295</v>
      </c>
      <c r="G25" s="102">
        <v>-0.74099999999999999</v>
      </c>
      <c r="H25" s="102">
        <v>-1.2410000000000001</v>
      </c>
      <c r="I25" s="102">
        <v>1.417</v>
      </c>
      <c r="J25" s="102">
        <v>-5.59</v>
      </c>
      <c r="K25" s="102">
        <v>-1.24</v>
      </c>
      <c r="L25" s="159">
        <v>0.08</v>
      </c>
      <c r="M25" s="102"/>
      <c r="N25" s="102"/>
    </row>
    <row r="26" spans="1:14" s="239" customFormat="1" ht="19.5" customHeight="1">
      <c r="A26" s="176"/>
      <c r="B26" s="40" t="s">
        <v>86</v>
      </c>
      <c r="C26" s="103">
        <v>680.64</v>
      </c>
      <c r="D26" s="57">
        <v>685.49800000000005</v>
      </c>
      <c r="E26" s="38">
        <f t="shared" si="1"/>
        <v>-7.0868186340442563E-3</v>
      </c>
      <c r="F26" s="89">
        <v>6.2934714279745813E-2</v>
      </c>
      <c r="G26" s="57">
        <v>310.68599999999998</v>
      </c>
      <c r="H26" s="57">
        <v>374.81200000000001</v>
      </c>
      <c r="I26" s="57">
        <v>414.2</v>
      </c>
      <c r="J26" s="57">
        <v>276.77800000000002</v>
      </c>
      <c r="K26" s="57">
        <v>323.24</v>
      </c>
      <c r="L26" s="160">
        <v>357.4</v>
      </c>
      <c r="M26" s="57"/>
      <c r="N26" s="57"/>
    </row>
    <row r="27" spans="1:14" ht="19.5" customHeight="1" thickBot="1">
      <c r="A27" s="176"/>
      <c r="B27" s="40" t="s">
        <v>188</v>
      </c>
      <c r="C27" s="104">
        <v>330.45</v>
      </c>
      <c r="D27" s="105">
        <v>529.86599999999999</v>
      </c>
      <c r="E27" s="42">
        <f t="shared" si="1"/>
        <v>-0.37635175685928146</v>
      </c>
      <c r="F27" s="90">
        <v>-0.5325575344911132</v>
      </c>
      <c r="G27" s="57">
        <v>247.357</v>
      </c>
      <c r="H27" s="57">
        <v>282.50900000000001</v>
      </c>
      <c r="I27" s="57">
        <v>294.29300000000001</v>
      </c>
      <c r="J27" s="57">
        <v>111.86</v>
      </c>
      <c r="K27" s="57">
        <v>178.43100000000001</v>
      </c>
      <c r="L27" s="161">
        <v>152.01900000000001</v>
      </c>
      <c r="M27" s="57"/>
      <c r="N27" s="57"/>
    </row>
    <row r="28" spans="1:14" ht="6.75" customHeight="1">
      <c r="A28" s="35"/>
      <c r="B28" s="40"/>
      <c r="C28" s="57"/>
      <c r="D28" s="57"/>
      <c r="E28" s="38"/>
      <c r="F28" s="7"/>
      <c r="G28" s="57"/>
      <c r="H28" s="57"/>
      <c r="I28" s="57"/>
      <c r="J28" s="57"/>
      <c r="K28" s="102"/>
      <c r="L28" s="57"/>
      <c r="M28" s="57"/>
      <c r="N28" s="57"/>
    </row>
    <row r="29" spans="1:14" ht="19.5" customHeight="1">
      <c r="A29" s="5"/>
      <c r="B29" s="4"/>
      <c r="C29" s="43"/>
      <c r="D29" s="43"/>
      <c r="E29" s="7"/>
      <c r="G29" s="43"/>
      <c r="H29" s="43"/>
      <c r="I29" s="43"/>
      <c r="J29" s="43"/>
      <c r="K29" s="57"/>
      <c r="L29" s="43"/>
      <c r="M29" s="43"/>
      <c r="N29" s="43"/>
    </row>
    <row r="30" spans="1:14" ht="19.5" customHeight="1">
      <c r="A30" s="45" t="s">
        <v>100</v>
      </c>
      <c r="B30" s="46"/>
      <c r="C30" s="43"/>
      <c r="D30" s="43"/>
      <c r="E30" s="7"/>
      <c r="F30" s="260"/>
      <c r="G30" s="43"/>
      <c r="H30" s="43"/>
      <c r="I30" s="43"/>
      <c r="J30" s="43"/>
      <c r="K30" s="102"/>
      <c r="L30" s="43"/>
      <c r="M30" s="43"/>
      <c r="N30" s="43"/>
    </row>
    <row r="31" spans="1:14" ht="19.5" customHeight="1">
      <c r="A31" s="47"/>
      <c r="B31" s="40" t="s">
        <v>94</v>
      </c>
      <c r="C31" s="48">
        <f>-C18/C13</f>
        <v>0.38206589431206051</v>
      </c>
      <c r="D31" s="48">
        <f>-D18/D13</f>
        <v>0.39634166644289898</v>
      </c>
      <c r="E31" s="49">
        <f>(C31-D31)*10000</f>
        <v>-142.7577213083847</v>
      </c>
      <c r="F31" s="123"/>
      <c r="G31" s="48">
        <f t="shared" ref="G31:K31" si="2">-G18/G13</f>
        <v>0.41544540763813342</v>
      </c>
      <c r="H31" s="48">
        <f t="shared" si="2"/>
        <v>0.37892492238448017</v>
      </c>
      <c r="I31" s="48">
        <f t="shared" si="2"/>
        <v>0.35582886635515243</v>
      </c>
      <c r="J31" s="48">
        <f t="shared" si="2"/>
        <v>0.43292760838914346</v>
      </c>
      <c r="K31" s="48">
        <f t="shared" si="2"/>
        <v>0.38573304379122586</v>
      </c>
      <c r="L31" s="48">
        <f t="shared" ref="L31" si="3">-L18/L13</f>
        <v>0.37867366324779017</v>
      </c>
      <c r="M31" s="48"/>
      <c r="N31" s="48"/>
    </row>
    <row r="32" spans="1:14" ht="19.5" customHeight="1">
      <c r="A32" s="47"/>
      <c r="B32" s="40" t="s">
        <v>95</v>
      </c>
      <c r="C32" s="50">
        <v>134.5505199327022</v>
      </c>
      <c r="D32" s="50">
        <v>111.74954608855231</v>
      </c>
      <c r="E32" s="49">
        <f>(C32-D32)</f>
        <v>22.800973844149894</v>
      </c>
      <c r="F32" s="124"/>
      <c r="G32" s="50">
        <v>105.00664155232126</v>
      </c>
      <c r="H32" s="50">
        <v>118.4558215224731</v>
      </c>
      <c r="I32" s="50">
        <v>106.98772661236205</v>
      </c>
      <c r="J32" s="50">
        <v>141.57496172031881</v>
      </c>
      <c r="K32" s="50">
        <v>120.03189809022076</v>
      </c>
      <c r="L32" s="50">
        <v>148.84816545010625</v>
      </c>
      <c r="M32" s="57"/>
      <c r="N32" s="57"/>
    </row>
    <row r="33" spans="1:14" ht="19.5" customHeight="1">
      <c r="A33" s="45" t="s">
        <v>101</v>
      </c>
      <c r="B33" s="51"/>
      <c r="C33" s="53"/>
      <c r="D33" s="53"/>
      <c r="E33" s="53"/>
      <c r="F33" s="125"/>
      <c r="G33" s="52"/>
      <c r="H33" s="52"/>
      <c r="I33" s="52"/>
      <c r="J33" s="52"/>
      <c r="K33" s="102"/>
      <c r="L33" s="102"/>
      <c r="M33" s="52"/>
      <c r="N33" s="52"/>
    </row>
    <row r="34" spans="1:14" ht="19.5" customHeight="1">
      <c r="A34" s="54"/>
      <c r="B34" s="40" t="s">
        <v>97</v>
      </c>
      <c r="C34" s="57">
        <v>58869.576999999997</v>
      </c>
      <c r="D34" s="57">
        <v>57845.760999999999</v>
      </c>
      <c r="E34" s="38">
        <f>IF(C34*D34&gt;0,C34/D34-1,"n.m.")</f>
        <v>1.7699067006828662E-2</v>
      </c>
      <c r="F34" s="125"/>
      <c r="G34" s="57">
        <v>55886.428999999996</v>
      </c>
      <c r="H34" s="57">
        <v>57845.760999999999</v>
      </c>
      <c r="I34" s="57">
        <v>58448.7</v>
      </c>
      <c r="J34" s="57">
        <v>57073.421999999999</v>
      </c>
      <c r="K34" s="57">
        <v>59141.686000000002</v>
      </c>
      <c r="L34" s="57">
        <v>58869.576999999997</v>
      </c>
      <c r="M34" s="57"/>
      <c r="N34" s="57"/>
    </row>
    <row r="35" spans="1:14" ht="19.5" customHeight="1">
      <c r="A35" s="54"/>
      <c r="B35" s="36" t="s">
        <v>102</v>
      </c>
      <c r="C35" s="57">
        <v>56073.21</v>
      </c>
      <c r="D35" s="57">
        <v>49071.296999999999</v>
      </c>
      <c r="E35" s="38">
        <f>IF(C35*D35&gt;0,C35/D35-1,"n.m.")</f>
        <v>0.14268856598593671</v>
      </c>
      <c r="F35" s="125"/>
      <c r="G35" s="57">
        <v>48011.298000000003</v>
      </c>
      <c r="H35" s="57">
        <v>49071.296999999999</v>
      </c>
      <c r="I35" s="57">
        <v>50767.697999999997</v>
      </c>
      <c r="J35" s="57">
        <v>52213.45</v>
      </c>
      <c r="K35" s="57">
        <v>54533.097999999998</v>
      </c>
      <c r="L35" s="57">
        <v>56073.21</v>
      </c>
      <c r="M35" s="57"/>
      <c r="N35" s="57"/>
    </row>
    <row r="36" spans="1:14" ht="19.5" customHeight="1">
      <c r="A36" s="47"/>
      <c r="B36" s="40" t="s">
        <v>178</v>
      </c>
      <c r="C36" s="57">
        <v>93461.320500000002</v>
      </c>
      <c r="D36" s="57">
        <v>81786.486999999994</v>
      </c>
      <c r="E36" s="38">
        <f>IF(C36*D36&gt;0,C36/D36-1,"n.m.")</f>
        <v>0.14274770720987218</v>
      </c>
      <c r="F36" s="126"/>
      <c r="G36" s="57">
        <v>83491.895000000004</v>
      </c>
      <c r="H36" s="57">
        <v>81786.486999999994</v>
      </c>
      <c r="I36" s="57">
        <v>84635.447</v>
      </c>
      <c r="J36" s="57">
        <v>89278.448999999993</v>
      </c>
      <c r="K36" s="57">
        <v>93339.808499999999</v>
      </c>
      <c r="L36" s="57">
        <v>93461.320500000002</v>
      </c>
      <c r="M36" s="57"/>
      <c r="N36" s="57"/>
    </row>
    <row r="37" spans="1:14" ht="19.5" customHeight="1">
      <c r="A37" s="45" t="s">
        <v>8</v>
      </c>
      <c r="B37" s="51"/>
      <c r="C37" s="57"/>
      <c r="D37" s="57"/>
      <c r="E37" s="56"/>
      <c r="F37" s="125"/>
      <c r="G37" s="57"/>
      <c r="H37" s="57"/>
      <c r="I37" s="57"/>
      <c r="J37" s="57"/>
      <c r="K37" s="57"/>
      <c r="L37" s="57"/>
      <c r="M37" s="57"/>
      <c r="N37" s="57"/>
    </row>
    <row r="38" spans="1:14" ht="19.5" customHeight="1">
      <c r="A38" s="5"/>
      <c r="B38" s="36" t="s">
        <v>98</v>
      </c>
      <c r="C38" s="57">
        <v>28833.944</v>
      </c>
      <c r="D38" s="57">
        <v>30097.102999999999</v>
      </c>
      <c r="E38" s="38">
        <f>IF(C38*D38&gt;0,C38/D38-1,"n.m.")</f>
        <v>-4.1969454668112083E-2</v>
      </c>
      <c r="F38" s="123"/>
      <c r="G38" s="57">
        <v>30622.959999999999</v>
      </c>
      <c r="H38" s="57">
        <v>30097.102999999999</v>
      </c>
      <c r="I38" s="57">
        <v>29576.263999999999</v>
      </c>
      <c r="J38" s="57">
        <v>29040.304</v>
      </c>
      <c r="K38" s="57">
        <v>28918.284</v>
      </c>
      <c r="L38" s="57">
        <v>28833.944</v>
      </c>
      <c r="M38" s="57"/>
      <c r="N38" s="57"/>
    </row>
    <row r="39" spans="1:14" ht="19.5" customHeight="1">
      <c r="B39" s="36" t="s">
        <v>99</v>
      </c>
      <c r="C39" s="57">
        <v>1360</v>
      </c>
      <c r="D39" s="57">
        <v>1507</v>
      </c>
      <c r="E39" s="38">
        <f>IF(C39*D39&gt;0,C39/D39-1,"n.m.")</f>
        <v>-9.7544790975447881E-2</v>
      </c>
      <c r="F39" s="123"/>
      <c r="G39" s="57">
        <v>1582</v>
      </c>
      <c r="H39" s="57">
        <v>1507</v>
      </c>
      <c r="I39" s="57">
        <v>1441</v>
      </c>
      <c r="J39" s="57">
        <v>1421</v>
      </c>
      <c r="K39" s="57">
        <v>1403</v>
      </c>
      <c r="L39" s="57">
        <v>1360</v>
      </c>
    </row>
    <row r="40" spans="1:14">
      <c r="C40" s="57"/>
      <c r="D40" s="57"/>
      <c r="H40" s="57"/>
      <c r="I40" s="57"/>
      <c r="J40" s="57"/>
      <c r="K40" s="57"/>
      <c r="L40" s="57"/>
      <c r="M40" s="57"/>
      <c r="N40" s="57"/>
    </row>
    <row r="41" spans="1:14">
      <c r="C41"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K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workbookViewId="0">
      <pane xSplit="2" ySplit="7" topLeftCell="C29"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29</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49.523000000000003</v>
      </c>
      <c r="D8" s="102">
        <v>45.892000000000003</v>
      </c>
      <c r="E8" s="33">
        <f t="shared" ref="E8:E22" si="0">IF(ISERROR(C8/D8-1)=TRUE,"n.m.",IF(OR(C8/D8-1&gt;150%=TRUE,C8/D8-1&lt;-100%=TRUE)=TRUE,"n.m.",C8/D8-1))</f>
        <v>7.9120543885644601E-2</v>
      </c>
      <c r="F8" s="63">
        <v>7.9120543885644559E-2</v>
      </c>
      <c r="G8" s="102">
        <v>22.853000000000002</v>
      </c>
      <c r="H8" s="102">
        <v>23.039000000000001</v>
      </c>
      <c r="I8" s="102">
        <v>23.134</v>
      </c>
      <c r="J8" s="102">
        <v>24.349</v>
      </c>
      <c r="K8" s="102">
        <v>24.335000000000001</v>
      </c>
      <c r="L8" s="159">
        <v>25.187999999999999</v>
      </c>
      <c r="M8" s="102"/>
      <c r="N8" s="102"/>
      <c r="O8" s="34"/>
    </row>
    <row r="9" spans="1:15" s="16" customFormat="1" ht="19.5" customHeight="1">
      <c r="A9" s="9"/>
      <c r="B9" s="31" t="s">
        <v>70</v>
      </c>
      <c r="C9" s="101">
        <v>6.0000000000000001E-3</v>
      </c>
      <c r="D9" s="102">
        <v>8.9999999999999993E-3</v>
      </c>
      <c r="E9" s="33">
        <f t="shared" si="0"/>
        <v>-0.33333333333333326</v>
      </c>
      <c r="F9" s="63">
        <v>-0.33333333333333331</v>
      </c>
      <c r="G9" s="102">
        <v>0</v>
      </c>
      <c r="H9" s="102">
        <v>8.9999999999999993E-3</v>
      </c>
      <c r="I9" s="102">
        <v>0</v>
      </c>
      <c r="J9" s="102">
        <v>0</v>
      </c>
      <c r="K9" s="102">
        <v>0</v>
      </c>
      <c r="L9" s="159">
        <v>6.0000000000000001E-3</v>
      </c>
      <c r="M9" s="102"/>
      <c r="N9" s="102"/>
      <c r="O9" s="34"/>
    </row>
    <row r="10" spans="1:15" s="16" customFormat="1" ht="19.5" customHeight="1">
      <c r="A10" s="9"/>
      <c r="B10" s="31" t="s">
        <v>71</v>
      </c>
      <c r="C10" s="101">
        <v>17.655999999999999</v>
      </c>
      <c r="D10" s="102">
        <v>17.212</v>
      </c>
      <c r="E10" s="33">
        <f t="shared" si="0"/>
        <v>2.5795956309551338E-2</v>
      </c>
      <c r="F10" s="63">
        <v>2.5795956309551477E-2</v>
      </c>
      <c r="G10" s="102">
        <v>8.2840000000000007</v>
      </c>
      <c r="H10" s="102">
        <v>8.9280000000000008</v>
      </c>
      <c r="I10" s="102">
        <v>9.2390000000000008</v>
      </c>
      <c r="J10" s="102">
        <v>9.35</v>
      </c>
      <c r="K10" s="102">
        <v>8.3510000000000009</v>
      </c>
      <c r="L10" s="159">
        <v>9.3049999999999997</v>
      </c>
      <c r="M10" s="102"/>
      <c r="N10" s="102"/>
      <c r="O10" s="34"/>
    </row>
    <row r="11" spans="1:15" s="16" customFormat="1" ht="19.5" customHeight="1">
      <c r="A11" s="9"/>
      <c r="B11" s="31" t="s">
        <v>72</v>
      </c>
      <c r="C11" s="101">
        <v>2.7909999999999999</v>
      </c>
      <c r="D11" s="102">
        <v>2.4870000000000001</v>
      </c>
      <c r="E11" s="33">
        <f>IF(ISERROR(C11/D11-1)=TRUE,"n.m.",IF(OR(C11/D11-1&gt;150%=TRUE,C11/D11-1&lt;-100%=TRUE)=TRUE,"n.m.",C11/D11-1))</f>
        <v>0.12223562525130682</v>
      </c>
      <c r="F11" s="63">
        <v>0.1222356252513068</v>
      </c>
      <c r="G11" s="102">
        <v>1.179</v>
      </c>
      <c r="H11" s="102">
        <v>1.3080000000000001</v>
      </c>
      <c r="I11" s="102">
        <v>1.575</v>
      </c>
      <c r="J11" s="102">
        <v>1.387</v>
      </c>
      <c r="K11" s="102">
        <v>1.4339999999999999</v>
      </c>
      <c r="L11" s="159">
        <v>1.357</v>
      </c>
      <c r="M11" s="102"/>
      <c r="N11" s="102"/>
      <c r="O11" s="34"/>
    </row>
    <row r="12" spans="1:15" s="16" customFormat="1" ht="19.5" customHeight="1">
      <c r="A12" s="9"/>
      <c r="B12" s="31" t="s">
        <v>73</v>
      </c>
      <c r="C12" s="101">
        <v>-0.16600000000000001</v>
      </c>
      <c r="D12" s="102">
        <v>0.14899999999999999</v>
      </c>
      <c r="E12" s="33" t="str">
        <f>IF(ISERROR(C12/D12-1)=TRUE,"n.m.",IF(OR(C12/D12-1&gt;150%=TRUE,C12/D12-1&lt;-100%=TRUE)=TRUE,"n.m.",C12/D12-1))</f>
        <v>n.m.</v>
      </c>
      <c r="F12" s="63" t="s">
        <v>27</v>
      </c>
      <c r="G12" s="102">
        <v>0.57499999999999996</v>
      </c>
      <c r="H12" s="102">
        <v>-0.42599999999999999</v>
      </c>
      <c r="I12" s="102">
        <v>0.13200000000000001</v>
      </c>
      <c r="J12" s="102">
        <v>-0.82499999999999996</v>
      </c>
      <c r="K12" s="102">
        <v>0.22800000000000001</v>
      </c>
      <c r="L12" s="159">
        <v>-0.39400000000000002</v>
      </c>
      <c r="M12" s="102"/>
      <c r="N12" s="102"/>
      <c r="O12" s="34"/>
    </row>
    <row r="13" spans="1:15" s="39" customFormat="1" ht="19.5" customHeight="1">
      <c r="A13" s="35"/>
      <c r="B13" s="36" t="s">
        <v>74</v>
      </c>
      <c r="C13" s="103">
        <v>69.81</v>
      </c>
      <c r="D13" s="57">
        <v>65.748999999999995</v>
      </c>
      <c r="E13" s="38">
        <f t="shared" si="0"/>
        <v>6.1765197949778861E-2</v>
      </c>
      <c r="F13" s="89">
        <v>6.1765197949778701E-2</v>
      </c>
      <c r="G13" s="57">
        <v>32.890999999999998</v>
      </c>
      <c r="H13" s="57">
        <v>32.857999999999997</v>
      </c>
      <c r="I13" s="57">
        <v>34.08</v>
      </c>
      <c r="J13" s="57">
        <v>34.261000000000003</v>
      </c>
      <c r="K13" s="57">
        <v>34.347999999999999</v>
      </c>
      <c r="L13" s="160">
        <v>35.462000000000003</v>
      </c>
      <c r="M13" s="57"/>
      <c r="N13" s="57"/>
      <c r="O13" s="15"/>
    </row>
    <row r="14" spans="1:15" s="16" customFormat="1" ht="19.5" customHeight="1">
      <c r="A14" s="9"/>
      <c r="B14" s="31" t="s">
        <v>75</v>
      </c>
      <c r="C14" s="101">
        <v>-17.663</v>
      </c>
      <c r="D14" s="102">
        <v>-17.413</v>
      </c>
      <c r="E14" s="33">
        <f t="shared" si="0"/>
        <v>1.4357089530810274E-2</v>
      </c>
      <c r="F14" s="63">
        <v>1.4357089530810314E-2</v>
      </c>
      <c r="G14" s="102">
        <v>-8.7059999999999995</v>
      </c>
      <c r="H14" s="102">
        <v>-8.7070000000000007</v>
      </c>
      <c r="I14" s="102">
        <v>-8.8870000000000005</v>
      </c>
      <c r="J14" s="102">
        <v>-9.2609999999999992</v>
      </c>
      <c r="K14" s="102">
        <v>-8.7940000000000005</v>
      </c>
      <c r="L14" s="159">
        <v>-8.8689999999999998</v>
      </c>
      <c r="M14" s="102"/>
      <c r="N14" s="102"/>
      <c r="O14" s="34"/>
    </row>
    <row r="15" spans="1:15" s="16" customFormat="1" ht="19.5" customHeight="1">
      <c r="A15" s="9"/>
      <c r="B15" s="31" t="s">
        <v>76</v>
      </c>
      <c r="C15" s="101">
        <v>-14.565000000000001</v>
      </c>
      <c r="D15" s="102">
        <v>-14.613</v>
      </c>
      <c r="E15" s="33">
        <f>IF(ISERROR(C15/D15-1)=TRUE,"n.m.",IF(OR(C15/D15-1&gt;150%=TRUE,C15/D15-1&lt;-100%=TRUE)=TRUE,"n.m.",C15/D15-1))</f>
        <v>-3.2847464586326369E-3</v>
      </c>
      <c r="F15" s="240">
        <v>-3.2847464586327479E-3</v>
      </c>
      <c r="G15" s="102">
        <v>-7.2649999999999997</v>
      </c>
      <c r="H15" s="102">
        <v>-7.3479999999999999</v>
      </c>
      <c r="I15" s="102">
        <v>-7.0110000000000001</v>
      </c>
      <c r="J15" s="102">
        <v>-7.86</v>
      </c>
      <c r="K15" s="102">
        <v>-7.4079999999999995</v>
      </c>
      <c r="L15" s="159">
        <v>-7.157</v>
      </c>
      <c r="M15" s="102"/>
      <c r="N15" s="102"/>
      <c r="O15" s="34"/>
    </row>
    <row r="16" spans="1:15" s="16" customFormat="1" ht="19.5" customHeight="1">
      <c r="A16" s="9"/>
      <c r="B16" s="31" t="s">
        <v>77</v>
      </c>
      <c r="C16" s="101">
        <v>0</v>
      </c>
      <c r="D16" s="102">
        <v>1.4E-2</v>
      </c>
      <c r="E16" s="33">
        <f t="shared" si="0"/>
        <v>-1</v>
      </c>
      <c r="F16" s="63">
        <v>-1</v>
      </c>
      <c r="G16" s="102">
        <v>1.2E-2</v>
      </c>
      <c r="H16" s="102">
        <v>2E-3</v>
      </c>
      <c r="I16" s="102">
        <v>0.22800000000000001</v>
      </c>
      <c r="J16" s="102">
        <v>-0.24199999999999999</v>
      </c>
      <c r="K16" s="102">
        <v>0</v>
      </c>
      <c r="L16" s="159">
        <v>0</v>
      </c>
      <c r="M16" s="102"/>
      <c r="N16" s="102"/>
      <c r="O16" s="34"/>
    </row>
    <row r="17" spans="1:15" s="16" customFormat="1" ht="19.5" customHeight="1">
      <c r="A17" s="9"/>
      <c r="B17" s="31" t="s">
        <v>78</v>
      </c>
      <c r="C17" s="101">
        <v>-2.887</v>
      </c>
      <c r="D17" s="102">
        <v>-3.363</v>
      </c>
      <c r="E17" s="33">
        <f t="shared" si="0"/>
        <v>-0.14154029140648228</v>
      </c>
      <c r="F17" s="63">
        <v>-0.1415402914064823</v>
      </c>
      <c r="G17" s="102">
        <v>-1.7130000000000001</v>
      </c>
      <c r="H17" s="102">
        <v>-1.65</v>
      </c>
      <c r="I17" s="102">
        <v>-1.5840000000000001</v>
      </c>
      <c r="J17" s="102">
        <v>-1.7150000000000001</v>
      </c>
      <c r="K17" s="102">
        <v>-1.4950000000000001</v>
      </c>
      <c r="L17" s="159">
        <v>-1.3919999999999999</v>
      </c>
      <c r="M17" s="102"/>
      <c r="N17" s="102"/>
      <c r="O17" s="34"/>
    </row>
    <row r="18" spans="1:15" s="39" customFormat="1" ht="19.5" customHeight="1">
      <c r="A18" s="35"/>
      <c r="B18" s="40" t="s">
        <v>79</v>
      </c>
      <c r="C18" s="103">
        <v>-35.115000000000002</v>
      </c>
      <c r="D18" s="57">
        <v>-35.375</v>
      </c>
      <c r="E18" s="38">
        <f t="shared" si="0"/>
        <v>-7.3498233215547604E-3</v>
      </c>
      <c r="F18" s="89">
        <v>-7.3498233215547699E-3</v>
      </c>
      <c r="G18" s="57">
        <v>-17.672000000000001</v>
      </c>
      <c r="H18" s="57">
        <v>-17.702999999999999</v>
      </c>
      <c r="I18" s="57">
        <v>-17.254000000000001</v>
      </c>
      <c r="J18" s="57">
        <v>-19.077999999999999</v>
      </c>
      <c r="K18" s="57">
        <v>-17.696999999999999</v>
      </c>
      <c r="L18" s="160">
        <v>-17.417999999999999</v>
      </c>
      <c r="M18" s="57"/>
      <c r="N18" s="57"/>
      <c r="O18" s="15"/>
    </row>
    <row r="19" spans="1:15" s="39" customFormat="1" ht="19.5" customHeight="1">
      <c r="A19" s="35"/>
      <c r="B19" s="40" t="s">
        <v>80</v>
      </c>
      <c r="C19" s="103">
        <v>34.695</v>
      </c>
      <c r="D19" s="57">
        <v>30.373999999999999</v>
      </c>
      <c r="E19" s="38">
        <f t="shared" si="0"/>
        <v>0.14225982748403254</v>
      </c>
      <c r="F19" s="89">
        <v>0.1422598274840324</v>
      </c>
      <c r="G19" s="57">
        <v>15.218999999999999</v>
      </c>
      <c r="H19" s="57">
        <v>15.154999999999999</v>
      </c>
      <c r="I19" s="57">
        <v>16.826000000000001</v>
      </c>
      <c r="J19" s="57">
        <v>15.183</v>
      </c>
      <c r="K19" s="57">
        <v>16.651</v>
      </c>
      <c r="L19" s="160">
        <v>18.044</v>
      </c>
      <c r="M19" s="57"/>
      <c r="N19" s="57"/>
      <c r="O19" s="15"/>
    </row>
    <row r="20" spans="1:15" s="16" customFormat="1" ht="19.5" customHeight="1">
      <c r="A20" s="9"/>
      <c r="B20" s="41" t="s">
        <v>81</v>
      </c>
      <c r="C20" s="101">
        <v>-6.1440000000000001</v>
      </c>
      <c r="D20" s="102">
        <v>-7.7089999999999996</v>
      </c>
      <c r="E20" s="33">
        <f t="shared" si="0"/>
        <v>-0.20300946945129061</v>
      </c>
      <c r="F20" s="63">
        <v>-0.2030094694512907</v>
      </c>
      <c r="G20" s="102">
        <v>-4.2670000000000003</v>
      </c>
      <c r="H20" s="102">
        <v>-3.4420000000000002</v>
      </c>
      <c r="I20" s="102">
        <v>-2.605</v>
      </c>
      <c r="J20" s="102">
        <v>-2.9159999999999999</v>
      </c>
      <c r="K20" s="102">
        <v>-2.0150000000000001</v>
      </c>
      <c r="L20" s="159">
        <v>-4.1289999999999996</v>
      </c>
      <c r="M20" s="102"/>
      <c r="N20" s="102"/>
      <c r="O20" s="34"/>
    </row>
    <row r="21" spans="1:15" s="39" customFormat="1" ht="19.5" customHeight="1">
      <c r="A21" s="35"/>
      <c r="B21" s="40" t="s">
        <v>82</v>
      </c>
      <c r="C21" s="103">
        <v>28.550999999999998</v>
      </c>
      <c r="D21" s="57">
        <v>22.664999999999999</v>
      </c>
      <c r="E21" s="38">
        <f t="shared" si="0"/>
        <v>0.25969556585043008</v>
      </c>
      <c r="F21" s="89">
        <v>0.25969556585043019</v>
      </c>
      <c r="G21" s="57">
        <v>10.952</v>
      </c>
      <c r="H21" s="57">
        <v>11.712999999999999</v>
      </c>
      <c r="I21" s="57">
        <v>14.221</v>
      </c>
      <c r="J21" s="57">
        <v>12.266999999999999</v>
      </c>
      <c r="K21" s="57">
        <v>14.635999999999999</v>
      </c>
      <c r="L21" s="160">
        <v>13.914999999999999</v>
      </c>
      <c r="M21" s="57"/>
      <c r="N21" s="57"/>
      <c r="O21" s="15"/>
    </row>
    <row r="22" spans="1:15" s="16" customFormat="1" ht="19.5" customHeight="1">
      <c r="A22" s="9"/>
      <c r="B22" s="31" t="s">
        <v>195</v>
      </c>
      <c r="C22" s="101">
        <v>-2.4020000000000001</v>
      </c>
      <c r="D22" s="102">
        <v>-1.986</v>
      </c>
      <c r="E22" s="33">
        <f t="shared" si="0"/>
        <v>0.20946626384692868</v>
      </c>
      <c r="F22" s="63">
        <v>0.20946626384692851</v>
      </c>
      <c r="G22" s="102">
        <v>-1.099</v>
      </c>
      <c r="H22" s="102">
        <v>-0.88700000000000001</v>
      </c>
      <c r="I22" s="102">
        <v>-1.133</v>
      </c>
      <c r="J22" s="102">
        <v>-1.284</v>
      </c>
      <c r="K22" s="102">
        <v>-1.179</v>
      </c>
      <c r="L22" s="159">
        <v>-1.2230000000000001</v>
      </c>
      <c r="M22" s="102"/>
      <c r="N22" s="102"/>
      <c r="O22" s="34"/>
    </row>
    <row r="23" spans="1:15" s="16" customFormat="1" ht="19.5" customHeight="1">
      <c r="A23" s="9"/>
      <c r="B23" s="246" t="s">
        <v>196</v>
      </c>
      <c r="C23" s="101">
        <v>-2.105</v>
      </c>
      <c r="D23" s="102">
        <v>-1.883</v>
      </c>
      <c r="E23" s="33">
        <f>IF(ISERROR(C23/D23-1)=TRUE,"n.m.",IF(OR(C23/D23-1&gt;150%=TRUE,C23/D23-1&lt;-100%=TRUE)=TRUE,"n.m.",C23/D23-1))</f>
        <v>0.11789697291556034</v>
      </c>
      <c r="F23" s="63">
        <v>0.11789697291556028</v>
      </c>
      <c r="G23" s="102">
        <v>-0.93100000000000005</v>
      </c>
      <c r="H23" s="102">
        <v>-0.95199999999999996</v>
      </c>
      <c r="I23" s="102">
        <v>-0.97399999999999998</v>
      </c>
      <c r="J23" s="102">
        <v>-1.0029999999999999</v>
      </c>
      <c r="K23" s="102">
        <v>-0.98</v>
      </c>
      <c r="L23" s="159">
        <v>-1.125</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-1.9E-2</v>
      </c>
      <c r="K24" s="102">
        <v>0</v>
      </c>
      <c r="L24" s="159">
        <v>0</v>
      </c>
      <c r="M24" s="102"/>
      <c r="N24" s="102"/>
      <c r="O24" s="34"/>
    </row>
    <row r="25" spans="1:15" s="39" customFormat="1" ht="19.5" customHeight="1">
      <c r="A25" s="9"/>
      <c r="B25" s="31" t="s">
        <v>85</v>
      </c>
      <c r="C25" s="101">
        <v>0.105</v>
      </c>
      <c r="D25" s="102">
        <v>1E-3</v>
      </c>
      <c r="E25" s="33" t="str">
        <f t="shared" si="1"/>
        <v>n.m.</v>
      </c>
      <c r="F25" s="63" t="s">
        <v>27</v>
      </c>
      <c r="G25" s="102">
        <v>0</v>
      </c>
      <c r="H25" s="102">
        <v>1E-3</v>
      </c>
      <c r="I25" s="102">
        <v>-0.20499999999999999</v>
      </c>
      <c r="J25" s="102">
        <v>-15.558999999999999</v>
      </c>
      <c r="K25" s="102">
        <v>3.5000000000000003E-2</v>
      </c>
      <c r="L25" s="159">
        <v>7.0000000000000007E-2</v>
      </c>
      <c r="M25" s="102"/>
      <c r="N25" s="102"/>
      <c r="O25" s="15"/>
    </row>
    <row r="26" spans="1:15" s="239" customFormat="1" ht="19.5" customHeight="1">
      <c r="A26" s="176"/>
      <c r="B26" s="40" t="s">
        <v>86</v>
      </c>
      <c r="C26" s="103">
        <v>26.254000000000001</v>
      </c>
      <c r="D26" s="57">
        <v>20.68</v>
      </c>
      <c r="E26" s="38">
        <f t="shared" si="1"/>
        <v>0.26953578336557071</v>
      </c>
      <c r="F26" s="89">
        <v>0.2695357833655706</v>
      </c>
      <c r="G26" s="57">
        <v>9.8529999999999998</v>
      </c>
      <c r="H26" s="57">
        <v>10.827</v>
      </c>
      <c r="I26" s="57">
        <v>12.882999999999999</v>
      </c>
      <c r="J26" s="57">
        <v>-4.5949999999999998</v>
      </c>
      <c r="K26" s="57">
        <v>13.492000000000001</v>
      </c>
      <c r="L26" s="160">
        <v>12.762</v>
      </c>
      <c r="M26" s="57"/>
      <c r="N26" s="57"/>
      <c r="O26" s="19"/>
    </row>
    <row r="27" spans="1:15" ht="19.5" customHeight="1" thickBot="1">
      <c r="A27" s="176"/>
      <c r="B27" s="40" t="s">
        <v>188</v>
      </c>
      <c r="C27" s="104">
        <v>20.742999999999999</v>
      </c>
      <c r="D27" s="105">
        <v>16.161000000000001</v>
      </c>
      <c r="E27" s="42">
        <f t="shared" si="1"/>
        <v>0.28352205927850971</v>
      </c>
      <c r="F27" s="90">
        <v>0.28352205927850999</v>
      </c>
      <c r="G27" s="57">
        <v>7.7729999999999997</v>
      </c>
      <c r="H27" s="57">
        <v>8.3879999999999999</v>
      </c>
      <c r="I27" s="57">
        <v>10.1</v>
      </c>
      <c r="J27" s="57">
        <v>-5.875</v>
      </c>
      <c r="K27" s="57">
        <v>10.693</v>
      </c>
      <c r="L27" s="161">
        <v>10.050000000000001</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0.5030081650193382</v>
      </c>
      <c r="D31" s="48">
        <f>-D18/D13</f>
        <v>0.53803099666915088</v>
      </c>
      <c r="E31" s="49">
        <f>(C31-D31)*10000</f>
        <v>-350.22831649812679</v>
      </c>
      <c r="F31" s="123"/>
      <c r="G31" s="48">
        <f t="shared" ref="G31:K31" si="2">-G18/G13</f>
        <v>0.53728983612538384</v>
      </c>
      <c r="H31" s="48">
        <f t="shared" si="2"/>
        <v>0.53877290157648061</v>
      </c>
      <c r="I31" s="48">
        <f t="shared" si="2"/>
        <v>0.50627934272300479</v>
      </c>
      <c r="J31" s="48">
        <f t="shared" si="2"/>
        <v>0.55684305770409492</v>
      </c>
      <c r="K31" s="48">
        <f t="shared" si="2"/>
        <v>0.51522650518225221</v>
      </c>
      <c r="L31" s="48">
        <f t="shared" ref="L31" si="3">-L18/L13</f>
        <v>0.49117365066832097</v>
      </c>
      <c r="M31" s="48"/>
      <c r="N31" s="48"/>
      <c r="O31" s="5"/>
    </row>
    <row r="32" spans="1:15" ht="19.5" customHeight="1">
      <c r="A32" s="47"/>
      <c r="B32" s="40" t="s">
        <v>95</v>
      </c>
      <c r="C32" s="50">
        <v>71.058074565005654</v>
      </c>
      <c r="D32" s="50">
        <v>96.108667997630633</v>
      </c>
      <c r="E32" s="49">
        <f>(C32-D32)</f>
        <v>-25.050593432624979</v>
      </c>
      <c r="F32" s="124"/>
      <c r="G32" s="50">
        <v>107.32758525824049</v>
      </c>
      <c r="H32" s="50">
        <v>85.083241666563666</v>
      </c>
      <c r="I32" s="50">
        <v>64.057836480384594</v>
      </c>
      <c r="J32" s="50">
        <v>70.954947501612054</v>
      </c>
      <c r="K32" s="50">
        <v>47.406452394599313</v>
      </c>
      <c r="L32" s="50">
        <v>93.926884210490385</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1791.231</v>
      </c>
      <c r="D34" s="57">
        <v>1640.424</v>
      </c>
      <c r="E34" s="38">
        <f>IF(C34*D34&gt;0,C34/D34-1,"n.m.")</f>
        <v>9.1931720091878777E-2</v>
      </c>
      <c r="F34" s="125"/>
      <c r="G34" s="57">
        <v>1595.9359999999999</v>
      </c>
      <c r="H34" s="57">
        <v>1640.424</v>
      </c>
      <c r="I34" s="57">
        <v>1612.886</v>
      </c>
      <c r="J34" s="57">
        <v>1674.8340000000001</v>
      </c>
      <c r="K34" s="57">
        <v>1725.547</v>
      </c>
      <c r="L34" s="57">
        <v>1791.231</v>
      </c>
      <c r="M34" s="57"/>
      <c r="N34" s="57"/>
      <c r="O34" s="5"/>
    </row>
    <row r="35" spans="1:15" ht="19.5" customHeight="1">
      <c r="A35" s="54"/>
      <c r="B35" s="36" t="s">
        <v>102</v>
      </c>
      <c r="C35" s="57">
        <v>1965.951</v>
      </c>
      <c r="D35" s="57">
        <v>1741.4259999999999</v>
      </c>
      <c r="E35" s="38">
        <f>IF(C35*D35&gt;0,C35/D35-1,"n.m.")</f>
        <v>0.1289316916136547</v>
      </c>
      <c r="F35" s="125"/>
      <c r="G35" s="57">
        <v>1685.008</v>
      </c>
      <c r="H35" s="57">
        <v>1741.4259999999999</v>
      </c>
      <c r="I35" s="57">
        <v>1836.287</v>
      </c>
      <c r="J35" s="57">
        <v>1844.68</v>
      </c>
      <c r="K35" s="57">
        <v>1890.4459999999999</v>
      </c>
      <c r="L35" s="57">
        <v>1965.951</v>
      </c>
      <c r="M35" s="57"/>
      <c r="N35" s="57"/>
      <c r="O35" s="5"/>
    </row>
    <row r="36" spans="1:15" ht="19.5" customHeight="1">
      <c r="A36" s="47"/>
      <c r="B36" s="40" t="s">
        <v>178</v>
      </c>
      <c r="C36" s="57">
        <v>2532.9665</v>
      </c>
      <c r="D36" s="57">
        <v>1672.8264999999999</v>
      </c>
      <c r="E36" s="38">
        <f>IF(C36*D36&gt;0,C36/D36-1,"n.m.")</f>
        <v>0.51418362872658951</v>
      </c>
      <c r="F36" s="126"/>
      <c r="G36" s="57">
        <v>1652.2515000000001</v>
      </c>
      <c r="H36" s="57">
        <v>1672.8264999999999</v>
      </c>
      <c r="I36" s="57">
        <v>1749.3354999999999</v>
      </c>
      <c r="J36" s="57">
        <v>2394.0504999999998</v>
      </c>
      <c r="K36" s="57">
        <v>2415.7249999999999</v>
      </c>
      <c r="L36" s="57">
        <v>2532.9665</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1649.85</v>
      </c>
      <c r="D38" s="57">
        <v>1663.85</v>
      </c>
      <c r="E38" s="38">
        <f>IF(C38*D38&gt;0,C38/D38-1,"n.m.")</f>
        <v>-8.4142200318538807E-3</v>
      </c>
      <c r="F38" s="123"/>
      <c r="G38" s="57">
        <v>1675.31</v>
      </c>
      <c r="H38" s="57">
        <v>1663.85</v>
      </c>
      <c r="I38" s="57">
        <v>1663.83</v>
      </c>
      <c r="J38" s="57">
        <v>1648.66</v>
      </c>
      <c r="K38" s="57">
        <v>1648.75</v>
      </c>
      <c r="L38" s="57">
        <v>1649.85</v>
      </c>
      <c r="M38" s="57"/>
      <c r="N38" s="57"/>
    </row>
    <row r="39" spans="1:15" ht="19.5" customHeight="1">
      <c r="B39" s="36" t="s">
        <v>99</v>
      </c>
      <c r="C39" s="57">
        <v>119</v>
      </c>
      <c r="D39" s="57">
        <v>130</v>
      </c>
      <c r="E39" s="38">
        <f>IF(C39*D39&gt;0,C39/D39-1,"n.m.")</f>
        <v>-8.4615384615384648E-2</v>
      </c>
      <c r="F39" s="123"/>
      <c r="G39" s="57">
        <v>131</v>
      </c>
      <c r="H39" s="57">
        <v>130</v>
      </c>
      <c r="I39" s="57">
        <v>122</v>
      </c>
      <c r="J39" s="57">
        <v>120</v>
      </c>
      <c r="K39" s="57">
        <v>120</v>
      </c>
      <c r="L39" s="57">
        <v>119</v>
      </c>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sheetData>
  <mergeCells count="1">
    <mergeCell ref="A2:N2"/>
  </mergeCells>
  <phoneticPr fontId="4" type="noConversion"/>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K6"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30</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147.62299999999999</v>
      </c>
      <c r="D8" s="102">
        <v>131.35400000000001</v>
      </c>
      <c r="E8" s="33">
        <f t="shared" ref="E8:E22" si="0">IF(ISERROR(C8/D8-1)=TRUE,"n.m.",IF(OR(C8/D8-1&gt;150%=TRUE,C8/D8-1&lt;-100%=TRUE)=TRUE,"n.m.",C8/D8-1))</f>
        <v>0.12385614446457649</v>
      </c>
      <c r="F8" s="63">
        <v>0.12385614446457664</v>
      </c>
      <c r="G8" s="102">
        <v>64.168999999999997</v>
      </c>
      <c r="H8" s="102">
        <v>67.185000000000002</v>
      </c>
      <c r="I8" s="102">
        <v>69.382999999999996</v>
      </c>
      <c r="J8" s="102">
        <v>69.864999999999995</v>
      </c>
      <c r="K8" s="102">
        <v>73.492000000000004</v>
      </c>
      <c r="L8" s="159">
        <v>74.131</v>
      </c>
      <c r="M8" s="102"/>
      <c r="N8" s="102"/>
      <c r="O8" s="34"/>
    </row>
    <row r="9" spans="1:15" s="16" customFormat="1" ht="19.5" customHeight="1">
      <c r="A9" s="9"/>
      <c r="B9" s="31" t="s">
        <v>70</v>
      </c>
      <c r="C9" s="101">
        <v>3.2000000000000001E-2</v>
      </c>
      <c r="D9" s="102">
        <v>0.64700000000000002</v>
      </c>
      <c r="E9" s="33">
        <f t="shared" si="0"/>
        <v>-0.95054095826893359</v>
      </c>
      <c r="F9" s="63">
        <v>-0.95054095826893359</v>
      </c>
      <c r="G9" s="102">
        <v>6.0000000000000001E-3</v>
      </c>
      <c r="H9" s="102">
        <v>0.64100000000000001</v>
      </c>
      <c r="I9" s="102">
        <v>4.5999999999999999E-2</v>
      </c>
      <c r="J9" s="102">
        <v>2.4E-2</v>
      </c>
      <c r="K9" s="102">
        <v>1.4999999999999999E-2</v>
      </c>
      <c r="L9" s="159">
        <v>1.7000000000000001E-2</v>
      </c>
      <c r="M9" s="102"/>
      <c r="N9" s="102"/>
      <c r="O9" s="34"/>
    </row>
    <row r="10" spans="1:15" s="16" customFormat="1" ht="19.5" customHeight="1">
      <c r="A10" s="9"/>
      <c r="B10" s="31" t="s">
        <v>71</v>
      </c>
      <c r="C10" s="101">
        <v>49.607999999999997</v>
      </c>
      <c r="D10" s="102">
        <v>47.363</v>
      </c>
      <c r="E10" s="33">
        <f t="shared" si="0"/>
        <v>4.7399869096129921E-2</v>
      </c>
      <c r="F10" s="63">
        <v>4.7399869096129893E-2</v>
      </c>
      <c r="G10" s="102">
        <v>23.222000000000001</v>
      </c>
      <c r="H10" s="102">
        <v>24.140999999999998</v>
      </c>
      <c r="I10" s="102">
        <v>26.152000000000001</v>
      </c>
      <c r="J10" s="102">
        <v>25.076000000000001</v>
      </c>
      <c r="K10" s="102">
        <v>23.634</v>
      </c>
      <c r="L10" s="159">
        <v>25.974</v>
      </c>
      <c r="M10" s="102"/>
      <c r="N10" s="102"/>
      <c r="O10" s="34"/>
    </row>
    <row r="11" spans="1:15" s="16" customFormat="1" ht="19.5" customHeight="1">
      <c r="A11" s="9"/>
      <c r="B11" s="31" t="s">
        <v>72</v>
      </c>
      <c r="C11" s="101">
        <v>20.193999999999999</v>
      </c>
      <c r="D11" s="102">
        <v>14.015000000000001</v>
      </c>
      <c r="E11" s="33">
        <f>IF(ISERROR(C11/D11-1)=TRUE,"n.m.",IF(OR(C11/D11-1&gt;150%=TRUE,C11/D11-1&lt;-100%=TRUE)=TRUE,"n.m.",C11/D11-1))</f>
        <v>0.44088476632179785</v>
      </c>
      <c r="F11" s="63">
        <v>0.44088476632179807</v>
      </c>
      <c r="G11" s="102">
        <v>8.4809999999999999</v>
      </c>
      <c r="H11" s="102">
        <v>5.5339999999999998</v>
      </c>
      <c r="I11" s="102">
        <v>10.535</v>
      </c>
      <c r="J11" s="102">
        <v>6.48</v>
      </c>
      <c r="K11" s="102">
        <v>9.49</v>
      </c>
      <c r="L11" s="159">
        <v>10.704000000000001</v>
      </c>
      <c r="M11" s="102"/>
      <c r="N11" s="102"/>
      <c r="O11" s="34"/>
    </row>
    <row r="12" spans="1:15" s="16" customFormat="1" ht="19.5" customHeight="1">
      <c r="A12" s="9"/>
      <c r="B12" s="31" t="s">
        <v>73</v>
      </c>
      <c r="C12" s="101">
        <v>0.27900000000000003</v>
      </c>
      <c r="D12" s="102">
        <v>0.36499999999999999</v>
      </c>
      <c r="E12" s="33">
        <f>IF(ISERROR(C12/D12-1)=TRUE,"n.m.",IF(OR(C12/D12-1&gt;150%=TRUE,C12/D12-1&lt;-100%=TRUE)=TRUE,"n.m.",C12/D12-1))</f>
        <v>-0.2356164383561643</v>
      </c>
      <c r="F12" s="63">
        <v>-0.23561643835616439</v>
      </c>
      <c r="G12" s="102">
        <v>9.9000000000000005E-2</v>
      </c>
      <c r="H12" s="102">
        <v>0.26600000000000001</v>
      </c>
      <c r="I12" s="102">
        <v>0.29299999999999998</v>
      </c>
      <c r="J12" s="102">
        <v>0.55900000000000005</v>
      </c>
      <c r="K12" s="102">
        <v>-1.4E-2</v>
      </c>
      <c r="L12" s="159">
        <v>0.29299999999999998</v>
      </c>
      <c r="M12" s="102"/>
      <c r="N12" s="102"/>
      <c r="O12" s="34"/>
    </row>
    <row r="13" spans="1:15" s="39" customFormat="1" ht="19.5" customHeight="1">
      <c r="A13" s="35"/>
      <c r="B13" s="36" t="s">
        <v>74</v>
      </c>
      <c r="C13" s="103">
        <v>217.73599999999999</v>
      </c>
      <c r="D13" s="57">
        <v>193.744</v>
      </c>
      <c r="E13" s="38">
        <f t="shared" si="0"/>
        <v>0.12383351226360562</v>
      </c>
      <c r="F13" s="89">
        <v>0.12383351226360559</v>
      </c>
      <c r="G13" s="57">
        <v>95.977000000000004</v>
      </c>
      <c r="H13" s="57">
        <v>97.766999999999996</v>
      </c>
      <c r="I13" s="57">
        <v>106.40900000000001</v>
      </c>
      <c r="J13" s="57">
        <v>102.004</v>
      </c>
      <c r="K13" s="57">
        <v>106.617</v>
      </c>
      <c r="L13" s="160">
        <v>111.119</v>
      </c>
      <c r="M13" s="57"/>
      <c r="N13" s="57"/>
      <c r="O13" s="15"/>
    </row>
    <row r="14" spans="1:15" s="16" customFormat="1" ht="19.5" customHeight="1">
      <c r="A14" s="9"/>
      <c r="B14" s="31" t="s">
        <v>75</v>
      </c>
      <c r="C14" s="101">
        <v>-32.947000000000003</v>
      </c>
      <c r="D14" s="102">
        <v>-31.196000000000002</v>
      </c>
      <c r="E14" s="33">
        <f t="shared" si="0"/>
        <v>5.6128990896268771E-2</v>
      </c>
      <c r="F14" s="63">
        <v>5.612899089626875E-2</v>
      </c>
      <c r="G14" s="102">
        <v>-15.555</v>
      </c>
      <c r="H14" s="102">
        <v>-15.641</v>
      </c>
      <c r="I14" s="102">
        <v>-15.33</v>
      </c>
      <c r="J14" s="102">
        <v>-16.535</v>
      </c>
      <c r="K14" s="102">
        <v>-16.094999999999999</v>
      </c>
      <c r="L14" s="159">
        <v>-16.852</v>
      </c>
      <c r="M14" s="102"/>
      <c r="N14" s="102"/>
      <c r="O14" s="34"/>
    </row>
    <row r="15" spans="1:15" s="16" customFormat="1" ht="19.5" customHeight="1">
      <c r="A15" s="9"/>
      <c r="B15" s="31" t="s">
        <v>76</v>
      </c>
      <c r="C15" s="101">
        <v>-23.928999999999998</v>
      </c>
      <c r="D15" s="102">
        <v>-24.776</v>
      </c>
      <c r="E15" s="33">
        <f>IF(ISERROR(C15/D15-1)=TRUE,"n.m.",IF(OR(C15/D15-1&gt;150%=TRUE,C15/D15-1&lt;-100%=TRUE)=TRUE,"n.m.",C15/D15-1))</f>
        <v>-3.4186309331611264E-2</v>
      </c>
      <c r="F15" s="240">
        <v>-3.4186309331611264E-2</v>
      </c>
      <c r="G15" s="102">
        <v>-12.212999999999999</v>
      </c>
      <c r="H15" s="102">
        <v>-12.563000000000001</v>
      </c>
      <c r="I15" s="102">
        <v>-12.023999999999999</v>
      </c>
      <c r="J15" s="102">
        <v>-13.369</v>
      </c>
      <c r="K15" s="102">
        <v>-11.625</v>
      </c>
      <c r="L15" s="159">
        <v>-12.304</v>
      </c>
      <c r="M15" s="102"/>
      <c r="N15" s="102"/>
      <c r="O15" s="34"/>
    </row>
    <row r="16" spans="1:15" s="16" customFormat="1" ht="19.5" customHeight="1">
      <c r="A16" s="9"/>
      <c r="B16" s="31" t="s">
        <v>77</v>
      </c>
      <c r="C16" s="101">
        <v>0.19900000000000001</v>
      </c>
      <c r="D16" s="102">
        <v>0.21</v>
      </c>
      <c r="E16" s="33">
        <f t="shared" si="0"/>
        <v>-5.2380952380952306E-2</v>
      </c>
      <c r="F16" s="63">
        <v>-5.2380952380952382E-2</v>
      </c>
      <c r="G16" s="102">
        <v>0.10199999999999999</v>
      </c>
      <c r="H16" s="102">
        <v>0.108</v>
      </c>
      <c r="I16" s="102">
        <v>0.10199999999999999</v>
      </c>
      <c r="J16" s="102">
        <v>0.107</v>
      </c>
      <c r="K16" s="102">
        <v>0.111</v>
      </c>
      <c r="L16" s="159">
        <v>8.7999999999999995E-2</v>
      </c>
      <c r="M16" s="102"/>
      <c r="N16" s="102"/>
      <c r="O16" s="34"/>
    </row>
    <row r="17" spans="1:15" s="16" customFormat="1" ht="19.5" customHeight="1">
      <c r="A17" s="9"/>
      <c r="B17" s="31" t="s">
        <v>78</v>
      </c>
      <c r="C17" s="101">
        <v>-7.4619999999999997</v>
      </c>
      <c r="D17" s="102">
        <v>-6.9889999999999999</v>
      </c>
      <c r="E17" s="33">
        <f t="shared" si="0"/>
        <v>6.7677779367577573E-2</v>
      </c>
      <c r="F17" s="63">
        <v>6.7677779367577628E-2</v>
      </c>
      <c r="G17" s="102">
        <v>-3.5019999999999998</v>
      </c>
      <c r="H17" s="102">
        <v>-3.4870000000000001</v>
      </c>
      <c r="I17" s="102">
        <v>-3.379</v>
      </c>
      <c r="J17" s="102">
        <v>-4.5880000000000001</v>
      </c>
      <c r="K17" s="102">
        <v>-3.653</v>
      </c>
      <c r="L17" s="159">
        <v>-3.8090000000000002</v>
      </c>
      <c r="M17" s="102"/>
      <c r="N17" s="102"/>
      <c r="O17" s="34"/>
    </row>
    <row r="18" spans="1:15" s="39" customFormat="1" ht="19.5" customHeight="1">
      <c r="A18" s="35"/>
      <c r="B18" s="40" t="s">
        <v>79</v>
      </c>
      <c r="C18" s="103">
        <v>-64.138999999999996</v>
      </c>
      <c r="D18" s="57">
        <v>-62.750999999999998</v>
      </c>
      <c r="E18" s="38">
        <f t="shared" si="0"/>
        <v>2.211916941562686E-2</v>
      </c>
      <c r="F18" s="89">
        <v>2.2119169415626843E-2</v>
      </c>
      <c r="G18" s="57">
        <v>-31.167999999999999</v>
      </c>
      <c r="H18" s="57">
        <v>-31.582999999999998</v>
      </c>
      <c r="I18" s="57">
        <v>-30.631</v>
      </c>
      <c r="J18" s="57">
        <v>-34.384999999999998</v>
      </c>
      <c r="K18" s="57">
        <v>-31.262</v>
      </c>
      <c r="L18" s="160">
        <v>-32.877000000000002</v>
      </c>
      <c r="M18" s="57"/>
      <c r="N18" s="57"/>
      <c r="O18" s="15"/>
    </row>
    <row r="19" spans="1:15" s="39" customFormat="1" ht="19.5" customHeight="1">
      <c r="A19" s="35"/>
      <c r="B19" s="40" t="s">
        <v>80</v>
      </c>
      <c r="C19" s="103">
        <v>153.59700000000001</v>
      </c>
      <c r="D19" s="57">
        <v>130.99299999999999</v>
      </c>
      <c r="E19" s="38">
        <f t="shared" si="0"/>
        <v>0.17255883902193259</v>
      </c>
      <c r="F19" s="89">
        <v>0.17255883902193248</v>
      </c>
      <c r="G19" s="57">
        <v>64.808999999999997</v>
      </c>
      <c r="H19" s="57">
        <v>66.183999999999997</v>
      </c>
      <c r="I19" s="57">
        <v>75.778000000000006</v>
      </c>
      <c r="J19" s="57">
        <v>67.619</v>
      </c>
      <c r="K19" s="57">
        <v>75.355000000000004</v>
      </c>
      <c r="L19" s="160">
        <v>78.242000000000004</v>
      </c>
      <c r="M19" s="57"/>
      <c r="N19" s="57"/>
      <c r="O19" s="15"/>
    </row>
    <row r="20" spans="1:15" s="16" customFormat="1" ht="19.5" customHeight="1">
      <c r="A20" s="9"/>
      <c r="B20" s="41" t="s">
        <v>81</v>
      </c>
      <c r="C20" s="101">
        <v>-38.567</v>
      </c>
      <c r="D20" s="102">
        <v>-37.302</v>
      </c>
      <c r="E20" s="33">
        <f t="shared" si="0"/>
        <v>3.3912390756527744E-2</v>
      </c>
      <c r="F20" s="63">
        <v>3.3912390756527799E-2</v>
      </c>
      <c r="G20" s="102">
        <v>-14.427</v>
      </c>
      <c r="H20" s="102">
        <v>-22.875</v>
      </c>
      <c r="I20" s="102">
        <v>-27.556999999999999</v>
      </c>
      <c r="J20" s="102">
        <v>-28.404</v>
      </c>
      <c r="K20" s="102">
        <v>-20.449000000000002</v>
      </c>
      <c r="L20" s="159">
        <v>-18.117999999999999</v>
      </c>
      <c r="M20" s="102"/>
      <c r="N20" s="102"/>
      <c r="O20" s="34"/>
    </row>
    <row r="21" spans="1:15" s="39" customFormat="1" ht="19.5" customHeight="1">
      <c r="A21" s="35"/>
      <c r="B21" s="40" t="s">
        <v>82</v>
      </c>
      <c r="C21" s="103">
        <v>115.03</v>
      </c>
      <c r="D21" s="57">
        <v>93.691000000000003</v>
      </c>
      <c r="E21" s="38">
        <f t="shared" si="0"/>
        <v>0.22775933654246394</v>
      </c>
      <c r="F21" s="89">
        <v>0.22775933654246405</v>
      </c>
      <c r="G21" s="57">
        <v>50.381999999999998</v>
      </c>
      <c r="H21" s="57">
        <v>43.308999999999997</v>
      </c>
      <c r="I21" s="57">
        <v>48.220999999999997</v>
      </c>
      <c r="J21" s="57">
        <v>39.215000000000003</v>
      </c>
      <c r="K21" s="57">
        <v>54.905999999999999</v>
      </c>
      <c r="L21" s="160">
        <v>60.124000000000002</v>
      </c>
      <c r="M21" s="57"/>
      <c r="N21" s="57"/>
      <c r="O21" s="15"/>
    </row>
    <row r="22" spans="1:15" s="16" customFormat="1" ht="19.5" customHeight="1">
      <c r="A22" s="9"/>
      <c r="B22" s="31" t="s">
        <v>195</v>
      </c>
      <c r="C22" s="101">
        <v>-12.685</v>
      </c>
      <c r="D22" s="102">
        <v>-8.9320000000000004</v>
      </c>
      <c r="E22" s="33">
        <f t="shared" si="0"/>
        <v>0.42017465293327372</v>
      </c>
      <c r="F22" s="63">
        <v>0.42017465293327361</v>
      </c>
      <c r="G22" s="102">
        <v>-4.8049999999999997</v>
      </c>
      <c r="H22" s="102">
        <v>-4.1269999999999998</v>
      </c>
      <c r="I22" s="102">
        <v>-4.9390000000000001</v>
      </c>
      <c r="J22" s="102">
        <v>-5.0910000000000002</v>
      </c>
      <c r="K22" s="102">
        <v>-6.8310000000000004</v>
      </c>
      <c r="L22" s="159">
        <v>-5.8540000000000001</v>
      </c>
      <c r="M22" s="102"/>
      <c r="N22" s="102"/>
      <c r="O22" s="34"/>
    </row>
    <row r="23" spans="1:15" s="16" customFormat="1" ht="19.5" customHeight="1">
      <c r="A23" s="9"/>
      <c r="B23" s="246" t="s">
        <v>196</v>
      </c>
      <c r="C23" s="101">
        <v>-10.997</v>
      </c>
      <c r="D23" s="102">
        <v>-9.6419999999999995</v>
      </c>
      <c r="E23" s="33">
        <f>IF(ISERROR(C23/D23-1)=TRUE,"n.m.",IF(OR(C23/D23-1&gt;150%=TRUE,C23/D23-1&lt;-100%=TRUE)=TRUE,"n.m.",C23/D23-1))</f>
        <v>0.14053101016386638</v>
      </c>
      <c r="F23" s="63">
        <v>0.1405310101638664</v>
      </c>
      <c r="G23" s="102">
        <v>-4.8209999999999997</v>
      </c>
      <c r="H23" s="102">
        <v>-4.8209999999999997</v>
      </c>
      <c r="I23" s="102">
        <v>-4.8209999999999997</v>
      </c>
      <c r="J23" s="102">
        <v>-4.8209999999999997</v>
      </c>
      <c r="K23" s="102">
        <v>-5.4989999999999997</v>
      </c>
      <c r="L23" s="159">
        <v>-5.4980000000000002</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0</v>
      </c>
      <c r="K24" s="102">
        <v>0</v>
      </c>
      <c r="L24" s="159">
        <v>0</v>
      </c>
      <c r="M24" s="102"/>
      <c r="N24" s="102"/>
      <c r="O24" s="34"/>
    </row>
    <row r="25" spans="1:15" s="39" customFormat="1" ht="19.5" customHeight="1">
      <c r="A25" s="9"/>
      <c r="B25" s="31" t="s">
        <v>85</v>
      </c>
      <c r="C25" s="101">
        <v>0.20300000000000001</v>
      </c>
      <c r="D25" s="102">
        <v>0.13500000000000001</v>
      </c>
      <c r="E25" s="33">
        <f t="shared" si="1"/>
        <v>0.50370370370370376</v>
      </c>
      <c r="F25" s="63">
        <v>0.50370370370370365</v>
      </c>
      <c r="G25" s="102">
        <v>6.8000000000000005E-2</v>
      </c>
      <c r="H25" s="102">
        <v>6.7000000000000004E-2</v>
      </c>
      <c r="I25" s="102">
        <v>6.0999999999999999E-2</v>
      </c>
      <c r="J25" s="102">
        <v>-0.85899999999999999</v>
      </c>
      <c r="K25" s="102">
        <v>-1.9E-2</v>
      </c>
      <c r="L25" s="159">
        <v>0.222</v>
      </c>
      <c r="M25" s="102"/>
      <c r="N25" s="102"/>
      <c r="O25" s="15"/>
    </row>
    <row r="26" spans="1:15" s="239" customFormat="1" ht="19.5" customHeight="1">
      <c r="A26" s="176"/>
      <c r="B26" s="40" t="s">
        <v>86</v>
      </c>
      <c r="C26" s="103">
        <v>102.548</v>
      </c>
      <c r="D26" s="57">
        <v>84.894000000000005</v>
      </c>
      <c r="E26" s="38">
        <f t="shared" si="1"/>
        <v>0.20795344782905745</v>
      </c>
      <c r="F26" s="89">
        <v>0.20795344782905742</v>
      </c>
      <c r="G26" s="57">
        <v>45.645000000000003</v>
      </c>
      <c r="H26" s="57">
        <v>39.249000000000002</v>
      </c>
      <c r="I26" s="57">
        <v>43.343000000000004</v>
      </c>
      <c r="J26" s="57">
        <v>33.265000000000001</v>
      </c>
      <c r="K26" s="57">
        <v>48.055999999999997</v>
      </c>
      <c r="L26" s="160">
        <v>54.491999999999997</v>
      </c>
      <c r="M26" s="57"/>
      <c r="N26" s="57"/>
      <c r="O26" s="19"/>
    </row>
    <row r="27" spans="1:15" ht="19.5" customHeight="1" thickBot="1">
      <c r="A27" s="176"/>
      <c r="B27" s="40" t="s">
        <v>188</v>
      </c>
      <c r="C27" s="104">
        <v>91.381</v>
      </c>
      <c r="D27" s="105">
        <v>75.813999999999993</v>
      </c>
      <c r="E27" s="42">
        <f t="shared" si="1"/>
        <v>0.20533146912179823</v>
      </c>
      <c r="F27" s="90">
        <v>0.20533146912179809</v>
      </c>
      <c r="G27" s="57">
        <v>40.720999999999997</v>
      </c>
      <c r="H27" s="57">
        <v>35.093000000000004</v>
      </c>
      <c r="I27" s="57">
        <v>38.686</v>
      </c>
      <c r="J27" s="57">
        <v>29.559000000000001</v>
      </c>
      <c r="K27" s="57">
        <v>42.697000000000003</v>
      </c>
      <c r="L27" s="161">
        <v>48.683999999999997</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0.29457232611970458</v>
      </c>
      <c r="D31" s="48">
        <f>-D18/D13</f>
        <v>0.32388615905524815</v>
      </c>
      <c r="E31" s="49">
        <f>(C31-D31)*10000</f>
        <v>-293.1383293554357</v>
      </c>
      <c r="F31" s="123"/>
      <c r="G31" s="48">
        <f t="shared" ref="G31:K31" si="2">-G18/G13</f>
        <v>0.32474447002927781</v>
      </c>
      <c r="H31" s="48">
        <f t="shared" si="2"/>
        <v>0.32304356275634927</v>
      </c>
      <c r="I31" s="48">
        <f t="shared" si="2"/>
        <v>0.28786098920204117</v>
      </c>
      <c r="J31" s="48">
        <f t="shared" si="2"/>
        <v>0.33709462374024546</v>
      </c>
      <c r="K31" s="48">
        <f t="shared" si="2"/>
        <v>0.29321777952859301</v>
      </c>
      <c r="L31" s="48">
        <f t="shared" ref="L31" si="3">-L18/L13</f>
        <v>0.29587199308849071</v>
      </c>
      <c r="M31" s="48"/>
      <c r="N31" s="48"/>
      <c r="O31" s="5"/>
    </row>
    <row r="32" spans="1:15" ht="19.5" customHeight="1">
      <c r="A32" s="47"/>
      <c r="B32" s="40" t="s">
        <v>95</v>
      </c>
      <c r="C32" s="50">
        <v>145.31526459764072</v>
      </c>
      <c r="D32" s="50">
        <v>151.92606362652302</v>
      </c>
      <c r="E32" s="49">
        <f>(C32-D32)</f>
        <v>-6.6107990288822975</v>
      </c>
      <c r="F32" s="124"/>
      <c r="G32" s="50">
        <v>118.06257328659359</v>
      </c>
      <c r="H32" s="50">
        <v>185.47886944649153</v>
      </c>
      <c r="I32" s="50">
        <v>221.64581690975325</v>
      </c>
      <c r="J32" s="50">
        <v>213.02298355547916</v>
      </c>
      <c r="K32" s="50">
        <v>150.87430679503413</v>
      </c>
      <c r="L32" s="50">
        <v>139.51346622970209</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5229.6469999999999</v>
      </c>
      <c r="D34" s="57">
        <v>4962.6329999999998</v>
      </c>
      <c r="E34" s="38">
        <f>IF(C34*D34&gt;0,C34/D34-1,"n.m.")</f>
        <v>5.3804905581371854E-2</v>
      </c>
      <c r="F34" s="125"/>
      <c r="G34" s="57">
        <v>4903.72</v>
      </c>
      <c r="H34" s="57">
        <v>4962.6329999999998</v>
      </c>
      <c r="I34" s="57">
        <v>4983.6859999999997</v>
      </c>
      <c r="J34" s="57">
        <v>5683.3320000000003</v>
      </c>
      <c r="K34" s="57">
        <v>5159.6009999999997</v>
      </c>
      <c r="L34" s="57">
        <v>5229.6469999999999</v>
      </c>
      <c r="M34" s="57"/>
      <c r="N34" s="57"/>
      <c r="O34" s="5"/>
    </row>
    <row r="35" spans="1:15" ht="19.5" customHeight="1">
      <c r="A35" s="54"/>
      <c r="B35" s="36" t="s">
        <v>102</v>
      </c>
      <c r="C35" s="57">
        <v>6195.1450000000004</v>
      </c>
      <c r="D35" s="57">
        <v>4783.8419999999996</v>
      </c>
      <c r="E35" s="38">
        <f>IF(C35*D35&gt;0,C35/D35-1,"n.m.")</f>
        <v>0.29501455106585905</v>
      </c>
      <c r="F35" s="125"/>
      <c r="G35" s="57">
        <v>4467.2190000000001</v>
      </c>
      <c r="H35" s="57">
        <v>4783.8419999999996</v>
      </c>
      <c r="I35" s="57">
        <v>5024.1400000000003</v>
      </c>
      <c r="J35" s="57">
        <v>5450.3639999999996</v>
      </c>
      <c r="K35" s="57">
        <v>5801.933</v>
      </c>
      <c r="L35" s="57">
        <v>6195.1450000000004</v>
      </c>
      <c r="M35" s="57"/>
      <c r="N35" s="57"/>
      <c r="O35" s="5"/>
    </row>
    <row r="36" spans="1:15" ht="19.5" customHeight="1">
      <c r="A36" s="47"/>
      <c r="B36" s="40" t="s">
        <v>178</v>
      </c>
      <c r="C36" s="57">
        <v>5200.3215</v>
      </c>
      <c r="D36" s="57">
        <v>4953.0919999999996</v>
      </c>
      <c r="E36" s="38">
        <f>IF(C36*D36&gt;0,C36/D36-1,"n.m.")</f>
        <v>4.9914174822514923E-2</v>
      </c>
      <c r="F36" s="126"/>
      <c r="G36" s="57">
        <v>4980.3485000000001</v>
      </c>
      <c r="H36" s="57">
        <v>4953.0919999999996</v>
      </c>
      <c r="I36" s="57">
        <v>4976.1719999999996</v>
      </c>
      <c r="J36" s="57">
        <v>5117.585</v>
      </c>
      <c r="K36" s="57">
        <v>5046.3895000000002</v>
      </c>
      <c r="L36" s="57">
        <v>5200.3215</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4162.3999999999996</v>
      </c>
      <c r="D38" s="57">
        <v>4149.63</v>
      </c>
      <c r="E38" s="38">
        <f>IF(C38*D38&gt;0,C38/D38-1,"n.m.")</f>
        <v>3.0773828028038963E-3</v>
      </c>
      <c r="F38" s="123"/>
      <c r="G38" s="57">
        <v>4136</v>
      </c>
      <c r="H38" s="57">
        <v>4149.63</v>
      </c>
      <c r="I38" s="57">
        <v>4129.7700000000004</v>
      </c>
      <c r="J38" s="57">
        <v>4135.5200000000004</v>
      </c>
      <c r="K38" s="57">
        <v>4134.2700000000004</v>
      </c>
      <c r="L38" s="57">
        <v>4162.3999999999996</v>
      </c>
      <c r="M38" s="57"/>
      <c r="N38" s="57"/>
    </row>
    <row r="39" spans="1:15" ht="19.5" customHeight="1">
      <c r="B39" s="36" t="s">
        <v>99</v>
      </c>
      <c r="C39" s="57">
        <v>197</v>
      </c>
      <c r="D39" s="57">
        <v>203</v>
      </c>
      <c r="E39" s="38">
        <f>IF(C39*D39&gt;0,C39/D39-1,"n.m.")</f>
        <v>-2.9556650246305383E-2</v>
      </c>
      <c r="F39" s="123"/>
      <c r="G39" s="57">
        <v>206</v>
      </c>
      <c r="H39" s="57">
        <v>203</v>
      </c>
      <c r="I39" s="57">
        <v>202</v>
      </c>
      <c r="J39" s="57">
        <v>203</v>
      </c>
      <c r="K39" s="57">
        <v>200</v>
      </c>
      <c r="L39" s="57">
        <v>197</v>
      </c>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31</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181.79300000000001</v>
      </c>
      <c r="D8" s="102">
        <v>167.78299999999999</v>
      </c>
      <c r="E8" s="33">
        <f t="shared" ref="E8:E22" si="0">IF(ISERROR(C8/D8-1)=TRUE,"n.m.",IF(OR(C8/D8-1&gt;150%=TRUE,C8/D8-1&lt;-100%=TRUE)=TRUE,"n.m.",C8/D8-1))</f>
        <v>8.3500712229487073E-2</v>
      </c>
      <c r="F8" s="63">
        <v>8.393411259834456E-2</v>
      </c>
      <c r="G8" s="102">
        <v>82.86</v>
      </c>
      <c r="H8" s="102">
        <v>84.923000000000002</v>
      </c>
      <c r="I8" s="102">
        <v>86.89</v>
      </c>
      <c r="J8" s="102">
        <v>88.775999999999996</v>
      </c>
      <c r="K8" s="102">
        <v>91.775999999999996</v>
      </c>
      <c r="L8" s="159">
        <v>90.016999999999996</v>
      </c>
      <c r="M8" s="102"/>
      <c r="N8" s="102"/>
      <c r="O8" s="34"/>
    </row>
    <row r="9" spans="1:15" s="16" customFormat="1" ht="19.5" customHeight="1">
      <c r="A9" s="9"/>
      <c r="B9" s="31" t="s">
        <v>70</v>
      </c>
      <c r="C9" s="101">
        <v>4.4539999999999997</v>
      </c>
      <c r="D9" s="102">
        <v>3.6110000000000002</v>
      </c>
      <c r="E9" s="33">
        <f t="shared" si="0"/>
        <v>0.23345333702575455</v>
      </c>
      <c r="F9" s="63">
        <v>0.23356860649321798</v>
      </c>
      <c r="G9" s="102">
        <v>1.5820000000000001</v>
      </c>
      <c r="H9" s="102">
        <v>2.0289999999999999</v>
      </c>
      <c r="I9" s="102">
        <v>1.4810000000000001</v>
      </c>
      <c r="J9" s="102">
        <v>0.93100000000000005</v>
      </c>
      <c r="K9" s="102">
        <v>1.8080000000000001</v>
      </c>
      <c r="L9" s="159">
        <v>2.6459999999999999</v>
      </c>
      <c r="M9" s="102"/>
      <c r="N9" s="102"/>
      <c r="O9" s="34"/>
    </row>
    <row r="10" spans="1:15" s="16" customFormat="1" ht="19.5" customHeight="1">
      <c r="A10" s="9"/>
      <c r="B10" s="31" t="s">
        <v>71</v>
      </c>
      <c r="C10" s="101">
        <v>61.481000000000002</v>
      </c>
      <c r="D10" s="102">
        <v>60.911999999999999</v>
      </c>
      <c r="E10" s="33">
        <f t="shared" si="0"/>
        <v>9.3413448909902552E-3</v>
      </c>
      <c r="F10" s="63">
        <v>9.7450983733541521E-3</v>
      </c>
      <c r="G10" s="102">
        <v>29.201000000000001</v>
      </c>
      <c r="H10" s="102">
        <v>31.710999999999999</v>
      </c>
      <c r="I10" s="102">
        <v>32.847000000000001</v>
      </c>
      <c r="J10" s="102">
        <v>30.193999999999999</v>
      </c>
      <c r="K10" s="102">
        <v>28.986000000000001</v>
      </c>
      <c r="L10" s="159">
        <v>32.494999999999997</v>
      </c>
      <c r="M10" s="102"/>
      <c r="N10" s="102"/>
      <c r="O10" s="34"/>
    </row>
    <row r="11" spans="1:15" s="16" customFormat="1" ht="19.5" customHeight="1">
      <c r="A11" s="9"/>
      <c r="B11" s="31" t="s">
        <v>72</v>
      </c>
      <c r="C11" s="101">
        <v>9.8759999999999994</v>
      </c>
      <c r="D11" s="102">
        <v>6.6909999999999998</v>
      </c>
      <c r="E11" s="33">
        <f>IF(ISERROR(C11/D11-1)=TRUE,"n.m.",IF(OR(C11/D11-1&gt;150%=TRUE,C11/D11-1&lt;-100%=TRUE)=TRUE,"n.m.",C11/D11-1))</f>
        <v>0.47601255417725308</v>
      </c>
      <c r="F11" s="63">
        <v>0.47660298397763828</v>
      </c>
      <c r="G11" s="102">
        <v>1.873</v>
      </c>
      <c r="H11" s="102">
        <v>4.8179999999999996</v>
      </c>
      <c r="I11" s="102">
        <v>11.25</v>
      </c>
      <c r="J11" s="102">
        <v>9.4120000000000008</v>
      </c>
      <c r="K11" s="102">
        <v>11.161</v>
      </c>
      <c r="L11" s="159">
        <v>-1.2849999999999999</v>
      </c>
      <c r="M11" s="102"/>
      <c r="N11" s="102"/>
      <c r="O11" s="34"/>
    </row>
    <row r="12" spans="1:15" s="16" customFormat="1" ht="19.5" customHeight="1">
      <c r="A12" s="9"/>
      <c r="B12" s="31" t="s">
        <v>73</v>
      </c>
      <c r="C12" s="101">
        <v>4.5549999999999997</v>
      </c>
      <c r="D12" s="102">
        <v>12.872</v>
      </c>
      <c r="E12" s="33">
        <f>IF(ISERROR(C12/D12-1)=TRUE,"n.m.",IF(OR(C12/D12-1&gt;150%=TRUE,C12/D12-1&lt;-100%=TRUE)=TRUE,"n.m.",C12/D12-1))</f>
        <v>-0.6461311373523928</v>
      </c>
      <c r="F12" s="63">
        <v>-0.64599106569495812</v>
      </c>
      <c r="G12" s="102">
        <v>2.9609999999999999</v>
      </c>
      <c r="H12" s="102">
        <v>9.9109999999999996</v>
      </c>
      <c r="I12" s="102">
        <v>29.887</v>
      </c>
      <c r="J12" s="102">
        <v>-3.3410000000000002</v>
      </c>
      <c r="K12" s="102">
        <v>0.92200000000000004</v>
      </c>
      <c r="L12" s="159">
        <v>3.633</v>
      </c>
      <c r="M12" s="102"/>
      <c r="N12" s="102"/>
      <c r="O12" s="34"/>
    </row>
    <row r="13" spans="1:15" s="39" customFormat="1" ht="19.5" customHeight="1">
      <c r="A13" s="35"/>
      <c r="B13" s="36" t="s">
        <v>74</v>
      </c>
      <c r="C13" s="103">
        <v>262.15899999999999</v>
      </c>
      <c r="D13" s="57">
        <v>251.869</v>
      </c>
      <c r="E13" s="38">
        <f t="shared" si="0"/>
        <v>4.0854571225517944E-2</v>
      </c>
      <c r="F13" s="89">
        <v>4.1265875648025876E-2</v>
      </c>
      <c r="G13" s="57">
        <v>118.477</v>
      </c>
      <c r="H13" s="57">
        <v>133.392</v>
      </c>
      <c r="I13" s="57">
        <v>162.35499999999999</v>
      </c>
      <c r="J13" s="57">
        <v>125.97199999999999</v>
      </c>
      <c r="K13" s="57">
        <v>134.65299999999999</v>
      </c>
      <c r="L13" s="160">
        <v>127.506</v>
      </c>
      <c r="M13" s="57"/>
      <c r="N13" s="57"/>
      <c r="O13" s="15"/>
    </row>
    <row r="14" spans="1:15" s="16" customFormat="1" ht="19.5" customHeight="1">
      <c r="A14" s="9"/>
      <c r="B14" s="31" t="s">
        <v>75</v>
      </c>
      <c r="C14" s="101">
        <v>-58.149000000000001</v>
      </c>
      <c r="D14" s="102">
        <v>-63.118000000000002</v>
      </c>
      <c r="E14" s="33">
        <f t="shared" si="0"/>
        <v>-7.8725561646440068E-2</v>
      </c>
      <c r="F14" s="63">
        <v>-7.8357304776920045E-2</v>
      </c>
      <c r="G14" s="102">
        <v>-30.021999999999998</v>
      </c>
      <c r="H14" s="102">
        <v>-33.095999999999997</v>
      </c>
      <c r="I14" s="102">
        <v>-34.966999999999999</v>
      </c>
      <c r="J14" s="102">
        <v>-34.911000000000001</v>
      </c>
      <c r="K14" s="102">
        <v>-28.526</v>
      </c>
      <c r="L14" s="159">
        <v>-29.623000000000001</v>
      </c>
      <c r="M14" s="102"/>
      <c r="N14" s="102"/>
      <c r="O14" s="34"/>
    </row>
    <row r="15" spans="1:15" s="16" customFormat="1" ht="19.5" customHeight="1">
      <c r="A15" s="9"/>
      <c r="B15" s="31" t="s">
        <v>76</v>
      </c>
      <c r="C15" s="101">
        <v>-35.892000000000003</v>
      </c>
      <c r="D15" s="102">
        <v>-38.884</v>
      </c>
      <c r="E15" s="33">
        <f>IF(ISERROR(C15/D15-1)=TRUE,"n.m.",IF(OR(C15/D15-1&gt;150%=TRUE,C15/D15-1&lt;-100%=TRUE)=TRUE,"n.m.",C15/D15-1))</f>
        <v>-7.6946816171175714E-2</v>
      </c>
      <c r="F15" s="240">
        <v>-7.657784488131425E-2</v>
      </c>
      <c r="G15" s="102">
        <v>-18.61</v>
      </c>
      <c r="H15" s="102">
        <v>-20.273999999999997</v>
      </c>
      <c r="I15" s="102">
        <v>-19.555</v>
      </c>
      <c r="J15" s="102">
        <v>-20.314</v>
      </c>
      <c r="K15" s="102">
        <v>-16.649000000000001</v>
      </c>
      <c r="L15" s="159">
        <v>-19.243000000000002</v>
      </c>
      <c r="M15" s="102"/>
      <c r="N15" s="102"/>
      <c r="O15" s="34"/>
    </row>
    <row r="16" spans="1:15" s="16" customFormat="1" ht="19.5" customHeight="1">
      <c r="A16" s="9"/>
      <c r="B16" s="31" t="s">
        <v>77</v>
      </c>
      <c r="C16" s="101">
        <v>5.5E-2</v>
      </c>
      <c r="D16" s="102">
        <v>3.9E-2</v>
      </c>
      <c r="E16" s="33">
        <f t="shared" si="0"/>
        <v>0.41025641025641035</v>
      </c>
      <c r="F16" s="63">
        <v>0.41082053650695699</v>
      </c>
      <c r="G16" s="102">
        <v>0.01</v>
      </c>
      <c r="H16" s="102">
        <v>2.9000000000000001E-2</v>
      </c>
      <c r="I16" s="102">
        <v>0.01</v>
      </c>
      <c r="J16" s="102">
        <v>1.6E-2</v>
      </c>
      <c r="K16" s="102">
        <v>1.6E-2</v>
      </c>
      <c r="L16" s="159">
        <v>3.9E-2</v>
      </c>
      <c r="M16" s="102"/>
      <c r="N16" s="102"/>
      <c r="O16" s="34"/>
    </row>
    <row r="17" spans="1:15" s="16" customFormat="1" ht="19.5" customHeight="1">
      <c r="A17" s="9"/>
      <c r="B17" s="31" t="s">
        <v>78</v>
      </c>
      <c r="C17" s="101">
        <v>-9.6029999999999998</v>
      </c>
      <c r="D17" s="102">
        <v>-13.901999999999999</v>
      </c>
      <c r="E17" s="33">
        <f t="shared" si="0"/>
        <v>-0.30923608113940437</v>
      </c>
      <c r="F17" s="63">
        <v>-0.3089598578523356</v>
      </c>
      <c r="G17" s="102">
        <v>-6.8529999999999998</v>
      </c>
      <c r="H17" s="102">
        <v>-7.0490000000000004</v>
      </c>
      <c r="I17" s="102">
        <v>-6.3789999999999996</v>
      </c>
      <c r="J17" s="102">
        <v>-4.9610000000000003</v>
      </c>
      <c r="K17" s="102">
        <v>-4.79</v>
      </c>
      <c r="L17" s="159">
        <v>-4.8129999999999997</v>
      </c>
      <c r="M17" s="102"/>
      <c r="N17" s="102"/>
      <c r="O17" s="34"/>
    </row>
    <row r="18" spans="1:15" s="39" customFormat="1" ht="19.5" customHeight="1">
      <c r="A18" s="35"/>
      <c r="B18" s="40" t="s">
        <v>79</v>
      </c>
      <c r="C18" s="103">
        <v>-103.589</v>
      </c>
      <c r="D18" s="57">
        <v>-115.86499999999999</v>
      </c>
      <c r="E18" s="38">
        <f t="shared" si="0"/>
        <v>-0.10595089112329004</v>
      </c>
      <c r="F18" s="89">
        <v>-0.10559350043929611</v>
      </c>
      <c r="G18" s="57">
        <v>-55.475000000000001</v>
      </c>
      <c r="H18" s="57">
        <v>-60.39</v>
      </c>
      <c r="I18" s="57">
        <v>-60.890999999999998</v>
      </c>
      <c r="J18" s="57">
        <v>-60.17</v>
      </c>
      <c r="K18" s="57">
        <v>-49.948999999999998</v>
      </c>
      <c r="L18" s="160">
        <v>-53.64</v>
      </c>
      <c r="M18" s="57"/>
      <c r="N18" s="57"/>
      <c r="O18" s="15"/>
    </row>
    <row r="19" spans="1:15" s="39" customFormat="1" ht="19.5" customHeight="1">
      <c r="A19" s="35"/>
      <c r="B19" s="40" t="s">
        <v>80</v>
      </c>
      <c r="C19" s="103">
        <v>158.57</v>
      </c>
      <c r="D19" s="57">
        <v>136.00399999999999</v>
      </c>
      <c r="E19" s="38">
        <f t="shared" si="0"/>
        <v>0.16592159054145461</v>
      </c>
      <c r="F19" s="89">
        <v>0.1663782196369866</v>
      </c>
      <c r="G19" s="57">
        <v>63.002000000000002</v>
      </c>
      <c r="H19" s="57">
        <v>73.001999999999995</v>
      </c>
      <c r="I19" s="57">
        <v>101.464</v>
      </c>
      <c r="J19" s="57">
        <v>65.802000000000007</v>
      </c>
      <c r="K19" s="57">
        <v>84.703999999999994</v>
      </c>
      <c r="L19" s="160">
        <v>73.866</v>
      </c>
      <c r="M19" s="57"/>
      <c r="N19" s="57"/>
      <c r="O19" s="15"/>
    </row>
    <row r="20" spans="1:15" s="16" customFormat="1" ht="19.5" customHeight="1">
      <c r="A20" s="9"/>
      <c r="B20" s="41" t="s">
        <v>81</v>
      </c>
      <c r="C20" s="101">
        <v>-50.640999999999998</v>
      </c>
      <c r="D20" s="102">
        <v>-39.747999999999998</v>
      </c>
      <c r="E20" s="33">
        <f t="shared" si="0"/>
        <v>0.2740515246050117</v>
      </c>
      <c r="F20" s="63">
        <v>0.27456116660309676</v>
      </c>
      <c r="G20" s="102">
        <v>-10.754</v>
      </c>
      <c r="H20" s="102">
        <v>-28.994</v>
      </c>
      <c r="I20" s="102">
        <v>-30.928999999999998</v>
      </c>
      <c r="J20" s="102">
        <v>-67.73</v>
      </c>
      <c r="K20" s="102">
        <v>-15.505000000000001</v>
      </c>
      <c r="L20" s="159">
        <v>-35.136000000000003</v>
      </c>
      <c r="M20" s="102"/>
      <c r="N20" s="102"/>
      <c r="O20" s="34"/>
    </row>
    <row r="21" spans="1:15" s="39" customFormat="1" ht="19.5" customHeight="1">
      <c r="A21" s="35"/>
      <c r="B21" s="40" t="s">
        <v>82</v>
      </c>
      <c r="C21" s="103">
        <v>107.929</v>
      </c>
      <c r="D21" s="57">
        <v>96.256</v>
      </c>
      <c r="E21" s="38">
        <f t="shared" si="0"/>
        <v>0.12127036236702127</v>
      </c>
      <c r="F21" s="89">
        <v>0.12170541601425476</v>
      </c>
      <c r="G21" s="57">
        <v>52.247999999999998</v>
      </c>
      <c r="H21" s="57">
        <v>44.008000000000003</v>
      </c>
      <c r="I21" s="57">
        <v>70.534999999999997</v>
      </c>
      <c r="J21" s="57">
        <v>-1.9279999999999999</v>
      </c>
      <c r="K21" s="57">
        <v>69.198999999999998</v>
      </c>
      <c r="L21" s="160">
        <v>38.729999999999997</v>
      </c>
      <c r="M21" s="57"/>
      <c r="N21" s="57"/>
      <c r="O21" s="15"/>
    </row>
    <row r="22" spans="1:15" s="16" customFormat="1" ht="19.5" customHeight="1">
      <c r="A22" s="9"/>
      <c r="B22" s="31" t="s">
        <v>195</v>
      </c>
      <c r="C22" s="101">
        <v>-14.791</v>
      </c>
      <c r="D22" s="102">
        <v>-7.5270000000000001</v>
      </c>
      <c r="E22" s="33">
        <f t="shared" si="0"/>
        <v>0.96505912049953513</v>
      </c>
      <c r="F22" s="63">
        <v>0.96584517713632101</v>
      </c>
      <c r="G22" s="102">
        <v>-4.1079999999999997</v>
      </c>
      <c r="H22" s="102">
        <v>-3.419</v>
      </c>
      <c r="I22" s="102">
        <v>-4.2859999999999996</v>
      </c>
      <c r="J22" s="102">
        <v>-4.4329999999999998</v>
      </c>
      <c r="K22" s="102">
        <v>-4.3620000000000001</v>
      </c>
      <c r="L22" s="159">
        <v>-10.429</v>
      </c>
      <c r="M22" s="102"/>
      <c r="N22" s="102"/>
      <c r="O22" s="34"/>
    </row>
    <row r="23" spans="1:15" s="16" customFormat="1" ht="19.5" customHeight="1">
      <c r="A23" s="9"/>
      <c r="B23" s="246" t="s">
        <v>196</v>
      </c>
      <c r="C23" s="101">
        <v>-14.521000000000001</v>
      </c>
      <c r="D23" s="102">
        <v>-8.2490000000000006</v>
      </c>
      <c r="E23" s="33">
        <f>IF(ISERROR(C23/D23-1)=TRUE,"n.m.",IF(OR(C23/D23-1&gt;150%=TRUE,C23/D23-1&lt;-100%=TRUE)=TRUE,"n.m.",C23/D23-1))</f>
        <v>0.76033458601042558</v>
      </c>
      <c r="F23" s="63">
        <v>0.76103874939662486</v>
      </c>
      <c r="G23" s="102">
        <v>-4.1020000000000003</v>
      </c>
      <c r="H23" s="102">
        <v>-4.1470000000000002</v>
      </c>
      <c r="I23" s="102">
        <v>-4.2229999999999999</v>
      </c>
      <c r="J23" s="102">
        <v>-4.1859999999999999</v>
      </c>
      <c r="K23" s="102">
        <v>-4.2130000000000001</v>
      </c>
      <c r="L23" s="159">
        <v>-10.308</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0</v>
      </c>
      <c r="K24" s="102">
        <v>0</v>
      </c>
      <c r="L24" s="159">
        <v>0</v>
      </c>
      <c r="M24" s="102"/>
      <c r="N24" s="102"/>
      <c r="O24" s="34"/>
    </row>
    <row r="25" spans="1:15" s="39" customFormat="1" ht="19.5" customHeight="1">
      <c r="A25" s="9"/>
      <c r="B25" s="31" t="s">
        <v>85</v>
      </c>
      <c r="C25" s="101">
        <v>-0.41799999999999998</v>
      </c>
      <c r="D25" s="102">
        <v>-0.27900000000000003</v>
      </c>
      <c r="E25" s="33">
        <f t="shared" si="1"/>
        <v>0.4982078853046592</v>
      </c>
      <c r="F25" s="63">
        <v>0.49880719360845022</v>
      </c>
      <c r="G25" s="102">
        <v>-6.7000000000000004E-2</v>
      </c>
      <c r="H25" s="102">
        <v>-0.21199999999999999</v>
      </c>
      <c r="I25" s="102">
        <v>-8.2000000000000003E-2</v>
      </c>
      <c r="J25" s="102">
        <v>7.883</v>
      </c>
      <c r="K25" s="102">
        <v>-0.67200000000000004</v>
      </c>
      <c r="L25" s="159">
        <v>0.254</v>
      </c>
      <c r="M25" s="102"/>
      <c r="N25" s="102"/>
      <c r="O25" s="15"/>
    </row>
    <row r="26" spans="1:15" s="239" customFormat="1" ht="19.5" customHeight="1">
      <c r="A26" s="176"/>
      <c r="B26" s="40" t="s">
        <v>86</v>
      </c>
      <c r="C26" s="103">
        <v>92.72</v>
      </c>
      <c r="D26" s="57">
        <v>88.45</v>
      </c>
      <c r="E26" s="38">
        <f t="shared" si="1"/>
        <v>4.8275862068965392E-2</v>
      </c>
      <c r="F26" s="89">
        <v>4.8681089274471664E-2</v>
      </c>
      <c r="G26" s="57">
        <v>48.073</v>
      </c>
      <c r="H26" s="57">
        <v>40.377000000000002</v>
      </c>
      <c r="I26" s="57">
        <v>66.167000000000002</v>
      </c>
      <c r="J26" s="57">
        <v>1.522</v>
      </c>
      <c r="K26" s="57">
        <v>64.165000000000006</v>
      </c>
      <c r="L26" s="160">
        <v>28.555</v>
      </c>
      <c r="M26" s="57"/>
      <c r="N26" s="57"/>
      <c r="O26" s="19"/>
    </row>
    <row r="27" spans="1:15" ht="19.5" customHeight="1" thickBot="1">
      <c r="A27" s="176"/>
      <c r="B27" s="40" t="s">
        <v>188</v>
      </c>
      <c r="C27" s="104">
        <v>63.143999999999998</v>
      </c>
      <c r="D27" s="105">
        <v>60.651000000000003</v>
      </c>
      <c r="E27" s="42">
        <f t="shared" si="1"/>
        <v>4.1104021368155497E-2</v>
      </c>
      <c r="F27" s="90">
        <v>4.1503189841828748E-2</v>
      </c>
      <c r="G27" s="57">
        <v>32.39</v>
      </c>
      <c r="H27" s="57">
        <v>28.260999999999999</v>
      </c>
      <c r="I27" s="57">
        <v>46.715000000000003</v>
      </c>
      <c r="J27" s="57">
        <v>-10.244</v>
      </c>
      <c r="K27" s="57">
        <v>43.493000000000002</v>
      </c>
      <c r="L27" s="161">
        <v>19.651</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0.3951380650673828</v>
      </c>
      <c r="D31" s="48">
        <f>-D18/D13</f>
        <v>0.4600208838721716</v>
      </c>
      <c r="E31" s="49">
        <f>(C31-D31)*10000</f>
        <v>-648.82818804788803</v>
      </c>
      <c r="F31" s="123"/>
      <c r="G31" s="48">
        <f t="shared" ref="G31:K31" si="2">-G18/G13</f>
        <v>0.46823434084252641</v>
      </c>
      <c r="H31" s="48">
        <f t="shared" si="2"/>
        <v>0.452725800647715</v>
      </c>
      <c r="I31" s="48">
        <f t="shared" si="2"/>
        <v>0.37504850481968527</v>
      </c>
      <c r="J31" s="48">
        <f t="shared" si="2"/>
        <v>0.47764582605658401</v>
      </c>
      <c r="K31" s="48">
        <f t="shared" si="2"/>
        <v>0.37094606135771208</v>
      </c>
      <c r="L31" s="48">
        <f t="shared" ref="L31" si="3">-L18/L13</f>
        <v>0.42068608536068891</v>
      </c>
      <c r="M31" s="48"/>
      <c r="N31" s="48"/>
      <c r="O31" s="5"/>
    </row>
    <row r="32" spans="1:15" ht="19.5" customHeight="1">
      <c r="A32" s="47"/>
      <c r="B32" s="40" t="s">
        <v>95</v>
      </c>
      <c r="C32" s="50">
        <v>103.38079819720022</v>
      </c>
      <c r="D32" s="50">
        <v>81.34715622381826</v>
      </c>
      <c r="E32" s="49">
        <f>(C32-D32)</f>
        <v>22.033641973381961</v>
      </c>
      <c r="F32" s="124"/>
      <c r="G32" s="50">
        <v>43.90646705841165</v>
      </c>
      <c r="H32" s="50">
        <v>118.97799323634278</v>
      </c>
      <c r="I32" s="50">
        <v>128.43957071640909</v>
      </c>
      <c r="J32" s="50">
        <v>282.1883743847701</v>
      </c>
      <c r="K32" s="50">
        <v>63.57284297712792</v>
      </c>
      <c r="L32" s="50">
        <v>142.85497202520025</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9887.6749999999993</v>
      </c>
      <c r="D34" s="57">
        <v>9785.8019999999997</v>
      </c>
      <c r="E34" s="38">
        <f>IF(C34*D34&gt;0,C34/D34-1,"n.m.")</f>
        <v>1.0410286249404876E-2</v>
      </c>
      <c r="F34" s="125"/>
      <c r="G34" s="57">
        <v>9709.5679999999993</v>
      </c>
      <c r="H34" s="57">
        <v>9785.8019999999997</v>
      </c>
      <c r="I34" s="57">
        <v>9478.6659999999993</v>
      </c>
      <c r="J34" s="57">
        <v>9722.6919999999991</v>
      </c>
      <c r="K34" s="57">
        <v>9788.7839999999997</v>
      </c>
      <c r="L34" s="57">
        <v>9887.6749999999993</v>
      </c>
      <c r="M34" s="57"/>
      <c r="N34" s="57"/>
      <c r="O34" s="5"/>
    </row>
    <row r="35" spans="1:15" ht="19.5" customHeight="1">
      <c r="A35" s="54"/>
      <c r="B35" s="36" t="s">
        <v>102</v>
      </c>
      <c r="C35" s="57">
        <v>9084.15</v>
      </c>
      <c r="D35" s="57">
        <v>8327.8819999999996</v>
      </c>
      <c r="E35" s="38">
        <f>IF(C35*D35&gt;0,C35/D35-1,"n.m.")</f>
        <v>9.0811565293552388E-2</v>
      </c>
      <c r="F35" s="125"/>
      <c r="G35" s="57">
        <v>8476.4709999999995</v>
      </c>
      <c r="H35" s="57">
        <v>8327.8819999999996</v>
      </c>
      <c r="I35" s="57">
        <v>8705.9740000000002</v>
      </c>
      <c r="J35" s="57">
        <v>8406.241</v>
      </c>
      <c r="K35" s="57">
        <v>8918.1939999999995</v>
      </c>
      <c r="L35" s="57">
        <v>9084.15</v>
      </c>
      <c r="M35" s="57"/>
      <c r="N35" s="57"/>
      <c r="O35" s="5"/>
    </row>
    <row r="36" spans="1:15" ht="19.5" customHeight="1">
      <c r="A36" s="47"/>
      <c r="B36" s="40" t="s">
        <v>178</v>
      </c>
      <c r="C36" s="57">
        <v>7794.7394999999997</v>
      </c>
      <c r="D36" s="57">
        <v>8115.0110000000004</v>
      </c>
      <c r="E36" s="38">
        <f>IF(C36*D36&gt;0,C36/D36-1,"n.m.")</f>
        <v>-3.9466551554890206E-2</v>
      </c>
      <c r="F36" s="126"/>
      <c r="G36" s="57">
        <v>8157.8580000000002</v>
      </c>
      <c r="H36" s="57">
        <v>8115.0110000000004</v>
      </c>
      <c r="I36" s="57">
        <v>8014.0020000000004</v>
      </c>
      <c r="J36" s="57">
        <v>7850.0649999999996</v>
      </c>
      <c r="K36" s="57">
        <v>7800.5</v>
      </c>
      <c r="L36" s="57">
        <v>7794.7394999999997</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4196.6099999999997</v>
      </c>
      <c r="D38" s="57">
        <v>4529.84</v>
      </c>
      <c r="E38" s="38">
        <f>IF(C38*D38&gt;0,C38/D38-1,"n.m.")</f>
        <v>-7.3563304664182483E-2</v>
      </c>
      <c r="F38" s="123"/>
      <c r="G38" s="57">
        <v>4509.9799999999996</v>
      </c>
      <c r="H38" s="57">
        <v>4529.84</v>
      </c>
      <c r="I38" s="57">
        <v>4515.63</v>
      </c>
      <c r="J38" s="57">
        <v>4174.7</v>
      </c>
      <c r="K38" s="57">
        <v>4174.12</v>
      </c>
      <c r="L38" s="57">
        <v>4196.6099999999997</v>
      </c>
      <c r="M38" s="57"/>
      <c r="N38" s="57"/>
    </row>
    <row r="39" spans="1:15" ht="19.5" customHeight="1">
      <c r="B39" s="36" t="s">
        <v>99</v>
      </c>
      <c r="C39" s="57">
        <v>135</v>
      </c>
      <c r="D39" s="57">
        <v>146</v>
      </c>
      <c r="E39" s="38">
        <f>IF(C39*D39&gt;0,C39/D39-1,"n.m.")</f>
        <v>-7.5342465753424626E-2</v>
      </c>
      <c r="F39" s="123"/>
      <c r="G39" s="57">
        <v>147</v>
      </c>
      <c r="H39" s="57">
        <v>146</v>
      </c>
      <c r="I39" s="57">
        <v>137</v>
      </c>
      <c r="J39" s="57">
        <v>137</v>
      </c>
      <c r="K39" s="57">
        <v>135</v>
      </c>
      <c r="L39" s="57">
        <v>135</v>
      </c>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175</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188.99700000000001</v>
      </c>
      <c r="D8" s="102">
        <v>178.69900000000001</v>
      </c>
      <c r="E8" s="33">
        <f t="shared" ref="E8:E22" si="0">IF(ISERROR(C8/D8-1)=TRUE,"n.m.",IF(OR(C8/D8-1&gt;150%=TRUE,C8/D8-1&lt;-100%=TRUE)=TRUE,"n.m.",C8/D8-1))</f>
        <v>5.7627630820541897E-2</v>
      </c>
      <c r="F8" s="63">
        <v>5.9798455995237094E-2</v>
      </c>
      <c r="G8" s="102">
        <v>87.268000000000001</v>
      </c>
      <c r="H8" s="102">
        <v>91.430999999999997</v>
      </c>
      <c r="I8" s="102">
        <v>94.3</v>
      </c>
      <c r="J8" s="102">
        <v>91.834000000000003</v>
      </c>
      <c r="K8" s="102">
        <v>92.790999999999997</v>
      </c>
      <c r="L8" s="159">
        <v>96.206000000000003</v>
      </c>
      <c r="M8" s="102"/>
      <c r="N8" s="102"/>
      <c r="O8" s="34"/>
    </row>
    <row r="9" spans="1:15" s="16" customFormat="1" ht="19.5" customHeight="1">
      <c r="A9" s="9"/>
      <c r="B9" s="31" t="s">
        <v>70</v>
      </c>
      <c r="C9" s="101">
        <v>1.165</v>
      </c>
      <c r="D9" s="102">
        <v>1.32</v>
      </c>
      <c r="E9" s="33">
        <f t="shared" si="0"/>
        <v>-0.11742424242424243</v>
      </c>
      <c r="F9" s="63">
        <v>-0.11742424242424243</v>
      </c>
      <c r="G9" s="102">
        <v>0.74299999999999999</v>
      </c>
      <c r="H9" s="102">
        <v>0.57699999999999996</v>
      </c>
      <c r="I9" s="102">
        <v>0.73799999999999999</v>
      </c>
      <c r="J9" s="102">
        <v>0.57899999999999996</v>
      </c>
      <c r="K9" s="102">
        <v>0.623</v>
      </c>
      <c r="L9" s="159">
        <v>0.54200000000000004</v>
      </c>
      <c r="M9" s="102"/>
      <c r="N9" s="102"/>
      <c r="O9" s="34"/>
    </row>
    <row r="10" spans="1:15" s="16" customFormat="1" ht="19.5" customHeight="1">
      <c r="A10" s="9"/>
      <c r="B10" s="31" t="s">
        <v>71</v>
      </c>
      <c r="C10" s="101">
        <v>71.14</v>
      </c>
      <c r="D10" s="102">
        <v>63.808999999999997</v>
      </c>
      <c r="E10" s="33">
        <f t="shared" si="0"/>
        <v>0.11488974909495542</v>
      </c>
      <c r="F10" s="63">
        <v>0.11722317949607294</v>
      </c>
      <c r="G10" s="102">
        <v>30.202999999999999</v>
      </c>
      <c r="H10" s="102">
        <v>33.606000000000002</v>
      </c>
      <c r="I10" s="102">
        <v>33.868000000000002</v>
      </c>
      <c r="J10" s="102">
        <v>31.475999999999999</v>
      </c>
      <c r="K10" s="102">
        <v>34.091000000000001</v>
      </c>
      <c r="L10" s="159">
        <v>37.048999999999999</v>
      </c>
      <c r="M10" s="102"/>
      <c r="N10" s="102"/>
      <c r="O10" s="34"/>
    </row>
    <row r="11" spans="1:15" s="16" customFormat="1" ht="19.5" customHeight="1">
      <c r="A11" s="9"/>
      <c r="B11" s="31" t="s">
        <v>72</v>
      </c>
      <c r="C11" s="101">
        <v>40.451000000000001</v>
      </c>
      <c r="D11" s="102">
        <v>26.978000000000002</v>
      </c>
      <c r="E11" s="33">
        <f>IF(ISERROR(C11/D11-1)=TRUE,"n.m.",IF(OR(C11/D11-1&gt;150%=TRUE,C11/D11-1&lt;-100%=TRUE)=TRUE,"n.m.",C11/D11-1))</f>
        <v>0.49940692416042687</v>
      </c>
      <c r="F11" s="63">
        <v>0.5025926494141747</v>
      </c>
      <c r="G11" s="102">
        <v>14.388</v>
      </c>
      <c r="H11" s="102">
        <v>12.59</v>
      </c>
      <c r="I11" s="102">
        <v>11.765000000000001</v>
      </c>
      <c r="J11" s="102">
        <v>18.811</v>
      </c>
      <c r="K11" s="102">
        <v>26.57</v>
      </c>
      <c r="L11" s="159">
        <v>13.881</v>
      </c>
      <c r="M11" s="102"/>
      <c r="N11" s="102"/>
      <c r="O11" s="34"/>
    </row>
    <row r="12" spans="1:15" s="16" customFormat="1" ht="19.5" customHeight="1">
      <c r="A12" s="9"/>
      <c r="B12" s="31" t="s">
        <v>73</v>
      </c>
      <c r="C12" s="101">
        <v>4.1189999999999998</v>
      </c>
      <c r="D12" s="102">
        <v>7.391</v>
      </c>
      <c r="E12" s="33">
        <f>IF(ISERROR(C12/D12-1)=TRUE,"n.m.",IF(OR(C12/D12-1&gt;150%=TRUE,C12/D12-1&lt;-100%=TRUE)=TRUE,"n.m.",C12/D12-1))</f>
        <v>-0.4427005817886619</v>
      </c>
      <c r="F12" s="63">
        <v>-0.44180716023218947</v>
      </c>
      <c r="G12" s="102">
        <v>1.9850000000000001</v>
      </c>
      <c r="H12" s="102">
        <v>5.4059999999999997</v>
      </c>
      <c r="I12" s="102">
        <v>1.8280000000000001</v>
      </c>
      <c r="J12" s="102">
        <v>1.3959999999999999</v>
      </c>
      <c r="K12" s="102">
        <v>2.403</v>
      </c>
      <c r="L12" s="159">
        <v>1.716</v>
      </c>
      <c r="M12" s="102"/>
      <c r="N12" s="102"/>
      <c r="O12" s="34"/>
    </row>
    <row r="13" spans="1:15" s="39" customFormat="1" ht="19.5" customHeight="1">
      <c r="A13" s="35"/>
      <c r="B13" s="36" t="s">
        <v>74</v>
      </c>
      <c r="C13" s="103">
        <v>305.87200000000001</v>
      </c>
      <c r="D13" s="57">
        <v>278.197</v>
      </c>
      <c r="E13" s="38">
        <f t="shared" si="0"/>
        <v>9.9479864987760402E-2</v>
      </c>
      <c r="F13" s="89">
        <v>0.10174945717248342</v>
      </c>
      <c r="G13" s="57">
        <v>134.58699999999999</v>
      </c>
      <c r="H13" s="57">
        <v>143.61000000000001</v>
      </c>
      <c r="I13" s="57">
        <v>142.499</v>
      </c>
      <c r="J13" s="57">
        <v>144.096</v>
      </c>
      <c r="K13" s="57">
        <v>156.47800000000001</v>
      </c>
      <c r="L13" s="160">
        <v>149.39400000000001</v>
      </c>
      <c r="M13" s="57"/>
      <c r="N13" s="57"/>
      <c r="O13" s="15"/>
    </row>
    <row r="14" spans="1:15" s="16" customFormat="1" ht="19.5" customHeight="1">
      <c r="A14" s="9"/>
      <c r="B14" s="31" t="s">
        <v>75</v>
      </c>
      <c r="C14" s="101">
        <v>-58.512999999999998</v>
      </c>
      <c r="D14" s="102">
        <v>-56.704000000000001</v>
      </c>
      <c r="E14" s="33">
        <f t="shared" si="0"/>
        <v>3.1902511286681756E-2</v>
      </c>
      <c r="F14" s="63">
        <v>3.4027737659509415E-2</v>
      </c>
      <c r="G14" s="102">
        <v>-29.338999999999999</v>
      </c>
      <c r="H14" s="102">
        <v>-27.364999999999998</v>
      </c>
      <c r="I14" s="102">
        <v>-29.71</v>
      </c>
      <c r="J14" s="102">
        <v>-32.405999999999999</v>
      </c>
      <c r="K14" s="102">
        <v>-28.727</v>
      </c>
      <c r="L14" s="159">
        <v>-29.786000000000001</v>
      </c>
      <c r="M14" s="102"/>
      <c r="N14" s="102"/>
      <c r="O14" s="34"/>
    </row>
    <row r="15" spans="1:15" s="16" customFormat="1" ht="19.5" customHeight="1">
      <c r="A15" s="9"/>
      <c r="B15" s="31" t="s">
        <v>76</v>
      </c>
      <c r="C15" s="101">
        <v>-63.177999999999997</v>
      </c>
      <c r="D15" s="102">
        <v>-58.227999999999994</v>
      </c>
      <c r="E15" s="33">
        <f>IF(ISERROR(C15/D15-1)=TRUE,"n.m.",IF(OR(C15/D15-1&gt;150%=TRUE,C15/D15-1&lt;-100%=TRUE)=TRUE,"n.m.",C15/D15-1))</f>
        <v>8.5010647798310135E-2</v>
      </c>
      <c r="F15" s="240">
        <v>8.7285970025531512E-2</v>
      </c>
      <c r="G15" s="102">
        <v>-29.128</v>
      </c>
      <c r="H15" s="102">
        <v>-29.1</v>
      </c>
      <c r="I15" s="102">
        <v>-29.616</v>
      </c>
      <c r="J15" s="102">
        <v>-32.063000000000002</v>
      </c>
      <c r="K15" s="102">
        <v>-30.225000000000001</v>
      </c>
      <c r="L15" s="159">
        <v>-32.953000000000003</v>
      </c>
      <c r="M15" s="102"/>
      <c r="N15" s="102"/>
      <c r="O15" s="34"/>
    </row>
    <row r="16" spans="1:15" s="16" customFormat="1" ht="19.5" customHeight="1">
      <c r="A16" s="9"/>
      <c r="B16" s="31" t="s">
        <v>77</v>
      </c>
      <c r="C16" s="101">
        <v>0.249</v>
      </c>
      <c r="D16" s="102">
        <v>0</v>
      </c>
      <c r="E16" s="33" t="str">
        <f t="shared" si="0"/>
        <v>n.m.</v>
      </c>
      <c r="F16" s="63" t="s">
        <v>242</v>
      </c>
      <c r="G16" s="102">
        <v>0</v>
      </c>
      <c r="H16" s="102">
        <v>0</v>
      </c>
      <c r="I16" s="102">
        <v>0</v>
      </c>
      <c r="J16" s="102">
        <v>0.374</v>
      </c>
      <c r="K16" s="102">
        <v>7.0999999999999994E-2</v>
      </c>
      <c r="L16" s="159">
        <v>0.17799999999999999</v>
      </c>
      <c r="M16" s="102"/>
      <c r="N16" s="102"/>
      <c r="O16" s="34"/>
    </row>
    <row r="17" spans="1:15" s="16" customFormat="1" ht="19.5" customHeight="1">
      <c r="A17" s="9"/>
      <c r="B17" s="31" t="s">
        <v>78</v>
      </c>
      <c r="C17" s="101">
        <v>-3.77</v>
      </c>
      <c r="D17" s="102">
        <v>4.2140000000000004</v>
      </c>
      <c r="E17" s="33" t="str">
        <f t="shared" si="0"/>
        <v>n.m.</v>
      </c>
      <c r="F17" s="63">
        <v>-1.8961900010347743</v>
      </c>
      <c r="G17" s="102">
        <v>-2.1970000000000001</v>
      </c>
      <c r="H17" s="102">
        <v>6.4109999999999996</v>
      </c>
      <c r="I17" s="102">
        <v>-2.4569999999999999</v>
      </c>
      <c r="J17" s="102">
        <v>-2.8109999999999999</v>
      </c>
      <c r="K17" s="102">
        <v>-2.6070000000000002</v>
      </c>
      <c r="L17" s="159">
        <v>-1.163</v>
      </c>
      <c r="M17" s="102"/>
      <c r="N17" s="102"/>
      <c r="O17" s="34"/>
    </row>
    <row r="18" spans="1:15" s="39" customFormat="1" ht="19.5" customHeight="1">
      <c r="A18" s="35"/>
      <c r="B18" s="40" t="s">
        <v>79</v>
      </c>
      <c r="C18" s="103">
        <v>-125.212</v>
      </c>
      <c r="D18" s="57">
        <v>-110.718</v>
      </c>
      <c r="E18" s="38">
        <f t="shared" si="0"/>
        <v>0.13090915659603675</v>
      </c>
      <c r="F18" s="89">
        <v>0.13325531425787879</v>
      </c>
      <c r="G18" s="57">
        <v>-60.664000000000001</v>
      </c>
      <c r="H18" s="57">
        <v>-50.054000000000002</v>
      </c>
      <c r="I18" s="57">
        <v>-61.783000000000001</v>
      </c>
      <c r="J18" s="57">
        <v>-66.906000000000006</v>
      </c>
      <c r="K18" s="57">
        <v>-61.488</v>
      </c>
      <c r="L18" s="160">
        <v>-63.723999999999997</v>
      </c>
      <c r="M18" s="57"/>
      <c r="N18" s="57"/>
      <c r="O18" s="15"/>
    </row>
    <row r="19" spans="1:15" s="39" customFormat="1" ht="19.5" customHeight="1">
      <c r="A19" s="35"/>
      <c r="B19" s="40" t="s">
        <v>80</v>
      </c>
      <c r="C19" s="103">
        <v>180.66</v>
      </c>
      <c r="D19" s="57">
        <v>167.47900000000001</v>
      </c>
      <c r="E19" s="38">
        <f t="shared" si="0"/>
        <v>7.8702404480561539E-2</v>
      </c>
      <c r="F19" s="89">
        <v>8.0920968729887036E-2</v>
      </c>
      <c r="G19" s="57">
        <v>73.923000000000002</v>
      </c>
      <c r="H19" s="57">
        <v>93.555999999999997</v>
      </c>
      <c r="I19" s="57">
        <v>80.715999999999994</v>
      </c>
      <c r="J19" s="57">
        <v>77.19</v>
      </c>
      <c r="K19" s="57">
        <v>94.99</v>
      </c>
      <c r="L19" s="160">
        <v>85.67</v>
      </c>
      <c r="M19" s="57"/>
      <c r="N19" s="57"/>
      <c r="O19" s="15"/>
    </row>
    <row r="20" spans="1:15" s="16" customFormat="1" ht="19.5" customHeight="1">
      <c r="A20" s="9"/>
      <c r="B20" s="41" t="s">
        <v>81</v>
      </c>
      <c r="C20" s="101">
        <v>-27.713999999999999</v>
      </c>
      <c r="D20" s="102">
        <v>-41.512999999999998</v>
      </c>
      <c r="E20" s="33">
        <f t="shared" si="0"/>
        <v>-0.33240189820056365</v>
      </c>
      <c r="F20" s="63">
        <v>-0.33104675136827277</v>
      </c>
      <c r="G20" s="102">
        <v>-19.061</v>
      </c>
      <c r="H20" s="102">
        <v>-22.452000000000002</v>
      </c>
      <c r="I20" s="102">
        <v>-16.913</v>
      </c>
      <c r="J20" s="102">
        <v>-19.623000000000001</v>
      </c>
      <c r="K20" s="102">
        <v>-12.557</v>
      </c>
      <c r="L20" s="159">
        <v>-15.157</v>
      </c>
      <c r="M20" s="102"/>
      <c r="N20" s="102"/>
      <c r="O20" s="34"/>
    </row>
    <row r="21" spans="1:15" s="39" customFormat="1" ht="19.5" customHeight="1">
      <c r="A21" s="35"/>
      <c r="B21" s="40" t="s">
        <v>82</v>
      </c>
      <c r="C21" s="103">
        <v>152.946</v>
      </c>
      <c r="D21" s="57">
        <v>125.96599999999999</v>
      </c>
      <c r="E21" s="38">
        <f t="shared" si="0"/>
        <v>0.21418478002000541</v>
      </c>
      <c r="F21" s="89">
        <v>0.21668997281586491</v>
      </c>
      <c r="G21" s="57">
        <v>54.862000000000002</v>
      </c>
      <c r="H21" s="57">
        <v>71.103999999999999</v>
      </c>
      <c r="I21" s="57">
        <v>63.802999999999997</v>
      </c>
      <c r="J21" s="57">
        <v>57.567</v>
      </c>
      <c r="K21" s="57">
        <v>82.433000000000007</v>
      </c>
      <c r="L21" s="160">
        <v>70.513000000000005</v>
      </c>
      <c r="M21" s="57"/>
      <c r="N21" s="57"/>
      <c r="O21" s="15"/>
    </row>
    <row r="22" spans="1:15" s="16" customFormat="1" ht="19.5" customHeight="1">
      <c r="A22" s="9"/>
      <c r="B22" s="31" t="s">
        <v>195</v>
      </c>
      <c r="C22" s="101">
        <v>-10.311999999999999</v>
      </c>
      <c r="D22" s="102">
        <v>-13.14</v>
      </c>
      <c r="E22" s="33">
        <f t="shared" si="0"/>
        <v>-0.21522070015220707</v>
      </c>
      <c r="F22" s="63">
        <v>-0.2135478165696415</v>
      </c>
      <c r="G22" s="102">
        <v>-6.2510000000000003</v>
      </c>
      <c r="H22" s="102">
        <v>-6.8890000000000002</v>
      </c>
      <c r="I22" s="102">
        <v>-6.742</v>
      </c>
      <c r="J22" s="102">
        <v>-3.887</v>
      </c>
      <c r="K22" s="102">
        <v>-5.8280000000000003</v>
      </c>
      <c r="L22" s="159">
        <v>-4.484</v>
      </c>
      <c r="M22" s="102"/>
      <c r="N22" s="102"/>
      <c r="O22" s="34"/>
    </row>
    <row r="23" spans="1:15" s="16" customFormat="1" ht="19.5" customHeight="1">
      <c r="A23" s="9"/>
      <c r="B23" s="246" t="s">
        <v>196</v>
      </c>
      <c r="C23" s="101">
        <v>-11.244</v>
      </c>
      <c r="D23" s="102">
        <v>-10.281000000000001</v>
      </c>
      <c r="E23" s="33">
        <f>IF(ISERROR(C23/D23-1)=TRUE,"n.m.",IF(OR(C23/D23-1&gt;150%=TRUE,C23/D23-1&lt;-100%=TRUE)=TRUE,"n.m.",C23/D23-1))</f>
        <v>9.3667931135103411E-2</v>
      </c>
      <c r="F23" s="63">
        <v>9.599125517859658E-2</v>
      </c>
      <c r="G23" s="102">
        <v>-3.4510000000000001</v>
      </c>
      <c r="H23" s="102">
        <v>-6.83</v>
      </c>
      <c r="I23" s="102">
        <v>-6.7590000000000003</v>
      </c>
      <c r="J23" s="102">
        <v>-3.7919999999999998</v>
      </c>
      <c r="K23" s="102">
        <v>-5.5940000000000003</v>
      </c>
      <c r="L23" s="159">
        <v>-5.65</v>
      </c>
      <c r="M23" s="102"/>
      <c r="N23" s="102"/>
      <c r="O23" s="34"/>
    </row>
    <row r="24" spans="1:15" s="16" customFormat="1" ht="19.5" customHeight="1">
      <c r="A24" s="9"/>
      <c r="B24" s="31" t="s">
        <v>84</v>
      </c>
      <c r="C24" s="101">
        <v>-1.256</v>
      </c>
      <c r="D24" s="102">
        <v>-1.242</v>
      </c>
      <c r="E24" s="33">
        <f t="shared" ref="E24:E27" si="1">IF(ISERROR(C24/D24-1)=TRUE,"n.m.",IF(OR(C24/D24-1&gt;150%=TRUE,C24/D24-1&lt;-100%=TRUE)=TRUE,"n.m.",C24/D24-1))</f>
        <v>1.1272141706924366E-2</v>
      </c>
      <c r="F24" s="63">
        <v>1.3434449173834274E-2</v>
      </c>
      <c r="G24" s="102">
        <v>-1.109</v>
      </c>
      <c r="H24" s="102">
        <v>-0.13300000000000001</v>
      </c>
      <c r="I24" s="102">
        <v>-0.999</v>
      </c>
      <c r="J24" s="102">
        <v>0.92200000000000004</v>
      </c>
      <c r="K24" s="102">
        <v>-0.624</v>
      </c>
      <c r="L24" s="159">
        <v>-0.63200000000000001</v>
      </c>
      <c r="M24" s="102"/>
      <c r="N24" s="102"/>
      <c r="O24" s="34"/>
    </row>
    <row r="25" spans="1:15" s="39" customFormat="1" ht="19.5" customHeight="1">
      <c r="A25" s="9"/>
      <c r="B25" s="31" t="s">
        <v>85</v>
      </c>
      <c r="C25" s="101">
        <v>-0.27</v>
      </c>
      <c r="D25" s="102">
        <v>-3.2160000000000002</v>
      </c>
      <c r="E25" s="33">
        <f t="shared" si="1"/>
        <v>-0.91604477611940294</v>
      </c>
      <c r="F25" s="63">
        <v>-0.91586642656320616</v>
      </c>
      <c r="G25" s="102">
        <v>6.0000000000000001E-3</v>
      </c>
      <c r="H25" s="102">
        <v>-3.222</v>
      </c>
      <c r="I25" s="102">
        <v>-0.153</v>
      </c>
      <c r="J25" s="102">
        <v>1.4999999999999999E-2</v>
      </c>
      <c r="K25" s="102">
        <v>-2.5999999999999999E-2</v>
      </c>
      <c r="L25" s="159">
        <v>-0.24399999999999999</v>
      </c>
      <c r="M25" s="102"/>
      <c r="N25" s="102"/>
      <c r="O25" s="15"/>
    </row>
    <row r="26" spans="1:15" s="239" customFormat="1" ht="19.5" customHeight="1">
      <c r="A26" s="176"/>
      <c r="B26" s="40" t="s">
        <v>86</v>
      </c>
      <c r="C26" s="103">
        <v>141.108</v>
      </c>
      <c r="D26" s="57">
        <v>108.36799999999999</v>
      </c>
      <c r="E26" s="38">
        <f t="shared" si="1"/>
        <v>0.30211870662926343</v>
      </c>
      <c r="F26" s="89">
        <v>0.3048020642780036</v>
      </c>
      <c r="G26" s="57">
        <v>47.508000000000003</v>
      </c>
      <c r="H26" s="57">
        <v>60.86</v>
      </c>
      <c r="I26" s="57">
        <v>55.908999999999999</v>
      </c>
      <c r="J26" s="57">
        <v>54.616999999999997</v>
      </c>
      <c r="K26" s="57">
        <v>75.954999999999998</v>
      </c>
      <c r="L26" s="160">
        <v>65.153000000000006</v>
      </c>
      <c r="M26" s="57"/>
      <c r="N26" s="57"/>
      <c r="O26" s="19"/>
    </row>
    <row r="27" spans="1:15" ht="19.5" customHeight="1" thickBot="1">
      <c r="A27" s="176"/>
      <c r="B27" s="40" t="s">
        <v>188</v>
      </c>
      <c r="C27" s="104">
        <v>112.381</v>
      </c>
      <c r="D27" s="105">
        <v>89.561999999999998</v>
      </c>
      <c r="E27" s="42">
        <f t="shared" si="1"/>
        <v>0.25478439516759344</v>
      </c>
      <c r="F27" s="90">
        <v>0.25736469473638884</v>
      </c>
      <c r="G27" s="57">
        <v>38.716000000000001</v>
      </c>
      <c r="H27" s="57">
        <v>50.845999999999997</v>
      </c>
      <c r="I27" s="57">
        <v>44.014000000000003</v>
      </c>
      <c r="J27" s="57">
        <v>44.585999999999999</v>
      </c>
      <c r="K27" s="57">
        <v>60.658000000000001</v>
      </c>
      <c r="L27" s="161">
        <v>51.722999999999999</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0.40936077836480617</v>
      </c>
      <c r="D31" s="48">
        <f>-D18/D13</f>
        <v>0.39798416230225347</v>
      </c>
      <c r="E31" s="49">
        <f>(C31-D31)*10000</f>
        <v>113.76616062552691</v>
      </c>
      <c r="F31" s="123"/>
      <c r="G31" s="48">
        <f t="shared" ref="G31:K31" si="2">-G18/G13</f>
        <v>0.45074189929190789</v>
      </c>
      <c r="H31" s="48">
        <f t="shared" si="2"/>
        <v>0.34854118793955852</v>
      </c>
      <c r="I31" s="48">
        <f t="shared" si="2"/>
        <v>0.43356795486284117</v>
      </c>
      <c r="J31" s="48">
        <f t="shared" si="2"/>
        <v>0.46431545636242511</v>
      </c>
      <c r="K31" s="48">
        <f t="shared" si="2"/>
        <v>0.39294980764069071</v>
      </c>
      <c r="L31" s="48">
        <f t="shared" ref="L31" si="3">-L18/L13</f>
        <v>0.42654992837731098</v>
      </c>
      <c r="M31" s="48"/>
      <c r="N31" s="48"/>
      <c r="O31" s="5"/>
    </row>
    <row r="32" spans="1:15" ht="19.5" customHeight="1">
      <c r="A32" s="47"/>
      <c r="B32" s="40" t="s">
        <v>95</v>
      </c>
      <c r="C32" s="50">
        <v>43.809544510123374</v>
      </c>
      <c r="D32" s="50">
        <v>70.095166180741273</v>
      </c>
      <c r="E32" s="49">
        <f>(C32-D32)</f>
        <v>-26.2856216706179</v>
      </c>
      <c r="F32" s="124"/>
      <c r="G32" s="50">
        <v>64.617671853522197</v>
      </c>
      <c r="H32" s="50">
        <v>75.530734864564351</v>
      </c>
      <c r="I32" s="50">
        <v>56.533729144089186</v>
      </c>
      <c r="J32" s="50">
        <v>64.852160629478732</v>
      </c>
      <c r="K32" s="50">
        <v>40.350881068814736</v>
      </c>
      <c r="L32" s="50">
        <v>47.158321806854126</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13048.153</v>
      </c>
      <c r="D34" s="57">
        <v>11958.115</v>
      </c>
      <c r="E34" s="38">
        <f>IF(C34*D34&gt;0,C34/D34-1,"n.m.")</f>
        <v>9.1154667771634612E-2</v>
      </c>
      <c r="F34" s="125"/>
      <c r="G34" s="57">
        <v>11822.403</v>
      </c>
      <c r="H34" s="57">
        <v>11958.115</v>
      </c>
      <c r="I34" s="57">
        <v>11975.208000000001</v>
      </c>
      <c r="J34" s="57">
        <v>12231.233</v>
      </c>
      <c r="K34" s="57">
        <v>12664.382</v>
      </c>
      <c r="L34" s="57">
        <v>13048.153</v>
      </c>
      <c r="M34" s="57"/>
      <c r="N34" s="57"/>
      <c r="O34" s="5"/>
    </row>
    <row r="35" spans="1:15" ht="19.5" customHeight="1">
      <c r="A35" s="54"/>
      <c r="B35" s="36" t="s">
        <v>102</v>
      </c>
      <c r="C35" s="57">
        <v>14706.713</v>
      </c>
      <c r="D35" s="57">
        <v>12210.367</v>
      </c>
      <c r="E35" s="38">
        <f>IF(C35*D35&gt;0,C35/D35-1,"n.m.")</f>
        <v>0.2044447967862062</v>
      </c>
      <c r="F35" s="125"/>
      <c r="G35" s="57">
        <v>12723.727000000001</v>
      </c>
      <c r="H35" s="57">
        <v>12210.367</v>
      </c>
      <c r="I35" s="57">
        <v>12275.075000000001</v>
      </c>
      <c r="J35" s="57">
        <v>13551.93</v>
      </c>
      <c r="K35" s="57">
        <v>13740.111000000001</v>
      </c>
      <c r="L35" s="57">
        <v>14706.713</v>
      </c>
      <c r="M35" s="57"/>
      <c r="N35" s="57"/>
      <c r="O35" s="5"/>
    </row>
    <row r="36" spans="1:15" ht="19.5" customHeight="1">
      <c r="A36" s="47"/>
      <c r="B36" s="40" t="s">
        <v>178</v>
      </c>
      <c r="C36" s="57">
        <v>12458.127</v>
      </c>
      <c r="D36" s="57">
        <v>11651.7925</v>
      </c>
      <c r="E36" s="38">
        <f>IF(C36*D36&gt;0,C36/D36-1,"n.m.")</f>
        <v>6.9202614104224791E-2</v>
      </c>
      <c r="F36" s="126"/>
      <c r="G36" s="57">
        <v>12355.848</v>
      </c>
      <c r="H36" s="57">
        <v>11651.7925</v>
      </c>
      <c r="I36" s="57">
        <v>11917.066000000001</v>
      </c>
      <c r="J36" s="57">
        <v>11706.58</v>
      </c>
      <c r="K36" s="57">
        <v>12197.7345</v>
      </c>
      <c r="L36" s="57">
        <v>12458.127</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3314.05</v>
      </c>
      <c r="D38" s="57">
        <v>3274.75</v>
      </c>
      <c r="E38" s="38">
        <f>IF(C38*D38&gt;0,C38/D38-1,"n.m.")</f>
        <v>1.2000916100465719E-2</v>
      </c>
      <c r="F38" s="123"/>
      <c r="G38" s="57">
        <v>3314.9</v>
      </c>
      <c r="H38" s="57">
        <v>3274.75</v>
      </c>
      <c r="I38" s="57">
        <v>3283.41</v>
      </c>
      <c r="J38" s="57">
        <v>3257.26</v>
      </c>
      <c r="K38" s="57">
        <v>3300.2</v>
      </c>
      <c r="L38" s="57">
        <v>3314.05</v>
      </c>
      <c r="M38" s="57"/>
      <c r="N38" s="57"/>
    </row>
    <row r="39" spans="1:15" ht="19.5" customHeight="1">
      <c r="B39" s="36" t="s">
        <v>99</v>
      </c>
      <c r="C39" s="57">
        <v>184</v>
      </c>
      <c r="D39" s="57">
        <v>184</v>
      </c>
      <c r="E39" s="38">
        <f>IF(C39*D39&gt;0,C39/D39-1,"n.m.")</f>
        <v>0</v>
      </c>
      <c r="F39" s="123"/>
      <c r="G39" s="57">
        <v>184</v>
      </c>
      <c r="H39" s="57">
        <v>184</v>
      </c>
      <c r="I39" s="57">
        <v>184</v>
      </c>
      <c r="J39" s="57">
        <v>183</v>
      </c>
      <c r="K39" s="57">
        <v>182</v>
      </c>
      <c r="L39" s="57">
        <v>184</v>
      </c>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32</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103.59399999999999</v>
      </c>
      <c r="D8" s="102">
        <v>104.127</v>
      </c>
      <c r="E8" s="33">
        <f t="shared" ref="E8:E22" si="0">IF(ISERROR(C8/D8-1)=TRUE,"n.m.",IF(OR(C8/D8-1&gt;150%=TRUE,C8/D8-1&lt;-100%=TRUE)=TRUE,"n.m.",C8/D8-1))</f>
        <v>-5.1187492197029005E-3</v>
      </c>
      <c r="F8" s="63">
        <v>-3.2549533854681193E-3</v>
      </c>
      <c r="G8" s="102">
        <v>51.906999999999996</v>
      </c>
      <c r="H8" s="102">
        <v>52.22</v>
      </c>
      <c r="I8" s="102">
        <v>53.581000000000003</v>
      </c>
      <c r="J8" s="102">
        <v>53.948</v>
      </c>
      <c r="K8" s="102">
        <v>51.423000000000002</v>
      </c>
      <c r="L8" s="159">
        <v>52.170999999999999</v>
      </c>
      <c r="M8" s="102"/>
      <c r="N8" s="102"/>
      <c r="O8" s="34"/>
    </row>
    <row r="9" spans="1:15" s="16" customFormat="1" ht="19.5" customHeight="1">
      <c r="A9" s="9"/>
      <c r="B9" s="31" t="s">
        <v>70</v>
      </c>
      <c r="C9" s="101">
        <v>0.6</v>
      </c>
      <c r="D9" s="102">
        <v>0.48199999999999998</v>
      </c>
      <c r="E9" s="33">
        <f t="shared" si="0"/>
        <v>0.24481327800829877</v>
      </c>
      <c r="F9" s="63">
        <v>0.24714529280732056</v>
      </c>
      <c r="G9" s="102">
        <v>0</v>
      </c>
      <c r="H9" s="102">
        <v>0.48199999999999998</v>
      </c>
      <c r="I9" s="102">
        <v>-3.0000000000000001E-3</v>
      </c>
      <c r="J9" s="102">
        <v>0</v>
      </c>
      <c r="K9" s="102">
        <v>0</v>
      </c>
      <c r="L9" s="159">
        <v>0.6</v>
      </c>
      <c r="M9" s="102"/>
      <c r="N9" s="102"/>
      <c r="O9" s="34"/>
    </row>
    <row r="10" spans="1:15" s="16" customFormat="1" ht="19.5" customHeight="1">
      <c r="A10" s="9"/>
      <c r="B10" s="31" t="s">
        <v>71</v>
      </c>
      <c r="C10" s="101">
        <v>62.783999999999999</v>
      </c>
      <c r="D10" s="102">
        <v>59.116</v>
      </c>
      <c r="E10" s="33">
        <f t="shared" si="0"/>
        <v>6.2047499830841124E-2</v>
      </c>
      <c r="F10" s="63">
        <v>6.4037123923556385E-2</v>
      </c>
      <c r="G10" s="102">
        <v>29.094999999999999</v>
      </c>
      <c r="H10" s="102">
        <v>30.021000000000001</v>
      </c>
      <c r="I10" s="102">
        <v>29.085999999999999</v>
      </c>
      <c r="J10" s="102">
        <v>31.512</v>
      </c>
      <c r="K10" s="102">
        <v>29.556999999999999</v>
      </c>
      <c r="L10" s="159">
        <v>33.226999999999997</v>
      </c>
      <c r="M10" s="102"/>
      <c r="N10" s="102"/>
      <c r="O10" s="34"/>
    </row>
    <row r="11" spans="1:15" s="16" customFormat="1" ht="19.5" customHeight="1">
      <c r="A11" s="9"/>
      <c r="B11" s="31" t="s">
        <v>72</v>
      </c>
      <c r="C11" s="101">
        <v>28.093</v>
      </c>
      <c r="D11" s="102">
        <v>18.113</v>
      </c>
      <c r="E11" s="33">
        <f>IF(ISERROR(C11/D11-1)=TRUE,"n.m.",IF(OR(C11/D11-1&gt;150%=TRUE,C11/D11-1&lt;-100%=TRUE)=TRUE,"n.m.",C11/D11-1))</f>
        <v>0.55098548004195891</v>
      </c>
      <c r="F11" s="63">
        <v>0.55389107332196907</v>
      </c>
      <c r="G11" s="102">
        <v>8.7530000000000001</v>
      </c>
      <c r="H11" s="102">
        <v>9.36</v>
      </c>
      <c r="I11" s="102">
        <v>38.764000000000003</v>
      </c>
      <c r="J11" s="102">
        <v>8.3550000000000004</v>
      </c>
      <c r="K11" s="102">
        <v>16.079000000000001</v>
      </c>
      <c r="L11" s="159">
        <v>12.013999999999999</v>
      </c>
      <c r="M11" s="102"/>
      <c r="N11" s="102"/>
      <c r="O11" s="34"/>
    </row>
    <row r="12" spans="1:15" s="16" customFormat="1" ht="19.5" customHeight="1">
      <c r="A12" s="9"/>
      <c r="B12" s="31" t="s">
        <v>73</v>
      </c>
      <c r="C12" s="101">
        <v>1.423</v>
      </c>
      <c r="D12" s="102">
        <v>1.5609999999999999</v>
      </c>
      <c r="E12" s="33">
        <f>IF(ISERROR(C12/D12-1)=TRUE,"n.m.",IF(OR(C12/D12-1&gt;150%=TRUE,C12/D12-1&lt;-100%=TRUE)=TRUE,"n.m.",C12/D12-1))</f>
        <v>-8.840486867392694E-2</v>
      </c>
      <c r="F12" s="63">
        <v>-4.0991086679907841E-2</v>
      </c>
      <c r="G12" s="102">
        <v>0.95299999999999996</v>
      </c>
      <c r="H12" s="102">
        <v>0.60799999999999998</v>
      </c>
      <c r="I12" s="102">
        <v>0.70899999999999996</v>
      </c>
      <c r="J12" s="102">
        <v>1.2130000000000001</v>
      </c>
      <c r="K12" s="102">
        <v>0.70299999999999996</v>
      </c>
      <c r="L12" s="159">
        <v>0.72</v>
      </c>
      <c r="M12" s="102"/>
      <c r="N12" s="102"/>
      <c r="O12" s="34"/>
    </row>
    <row r="13" spans="1:15" s="39" customFormat="1" ht="19.5" customHeight="1">
      <c r="A13" s="35"/>
      <c r="B13" s="36" t="s">
        <v>74</v>
      </c>
      <c r="C13" s="103">
        <v>196.494</v>
      </c>
      <c r="D13" s="57">
        <v>183.399</v>
      </c>
      <c r="E13" s="38">
        <f t="shared" si="0"/>
        <v>7.1401697937284236E-2</v>
      </c>
      <c r="F13" s="89">
        <v>7.3811145924668503E-2</v>
      </c>
      <c r="G13" s="57">
        <v>90.707999999999998</v>
      </c>
      <c r="H13" s="57">
        <v>92.691000000000003</v>
      </c>
      <c r="I13" s="57">
        <v>122.137</v>
      </c>
      <c r="J13" s="57">
        <v>95.028000000000006</v>
      </c>
      <c r="K13" s="57">
        <v>97.762</v>
      </c>
      <c r="L13" s="160">
        <v>98.731999999999999</v>
      </c>
      <c r="M13" s="57"/>
      <c r="N13" s="57"/>
      <c r="O13" s="15"/>
    </row>
    <row r="14" spans="1:15" s="16" customFormat="1" ht="19.5" customHeight="1">
      <c r="A14" s="9"/>
      <c r="B14" s="31" t="s">
        <v>75</v>
      </c>
      <c r="C14" s="101">
        <v>-26.751999999999999</v>
      </c>
      <c r="D14" s="102">
        <v>-25.652000000000001</v>
      </c>
      <c r="E14" s="33">
        <f t="shared" si="0"/>
        <v>4.2881646655231531E-2</v>
      </c>
      <c r="F14" s="63">
        <v>4.4835365721817025E-2</v>
      </c>
      <c r="G14" s="102">
        <v>-12.715999999999999</v>
      </c>
      <c r="H14" s="102">
        <v>-12.936</v>
      </c>
      <c r="I14" s="102">
        <v>-11.313000000000001</v>
      </c>
      <c r="J14" s="102">
        <v>-16.603000000000002</v>
      </c>
      <c r="K14" s="102">
        <v>-12.333</v>
      </c>
      <c r="L14" s="159">
        <v>-14.419</v>
      </c>
      <c r="M14" s="102"/>
      <c r="N14" s="102"/>
      <c r="O14" s="34"/>
    </row>
    <row r="15" spans="1:15" s="16" customFormat="1" ht="19.5" customHeight="1">
      <c r="A15" s="9"/>
      <c r="B15" s="31" t="s">
        <v>76</v>
      </c>
      <c r="C15" s="101">
        <v>-50.97</v>
      </c>
      <c r="D15" s="102">
        <v>-50.001999999999995</v>
      </c>
      <c r="E15" s="33">
        <f>IF(ISERROR(C15/D15-1)=TRUE,"n.m.",IF(OR(C15/D15-1&gt;150%=TRUE,C15/D15-1&lt;-100%=TRUE)=TRUE,"n.m.",C15/D15-1))</f>
        <v>1.9359225630974919E-2</v>
      </c>
      <c r="F15" s="240">
        <v>2.126887814159506E-2</v>
      </c>
      <c r="G15" s="102">
        <v>-24.143000000000001</v>
      </c>
      <c r="H15" s="102">
        <v>-25.859000000000002</v>
      </c>
      <c r="I15" s="102">
        <v>-25.204000000000001</v>
      </c>
      <c r="J15" s="102">
        <v>-27.516999999999999</v>
      </c>
      <c r="K15" s="102">
        <v>-24.047000000000001</v>
      </c>
      <c r="L15" s="159">
        <v>-26.923000000000002</v>
      </c>
      <c r="M15" s="102"/>
      <c r="N15" s="102"/>
      <c r="O15" s="34"/>
    </row>
    <row r="16" spans="1:15" s="16" customFormat="1" ht="19.5" customHeight="1">
      <c r="A16" s="9"/>
      <c r="B16" s="31" t="s">
        <v>77</v>
      </c>
      <c r="C16" s="101">
        <v>0</v>
      </c>
      <c r="D16" s="102">
        <v>0</v>
      </c>
      <c r="E16" s="33" t="str">
        <f t="shared" si="0"/>
        <v>n.m.</v>
      </c>
      <c r="F16" s="63" t="s">
        <v>242</v>
      </c>
      <c r="G16" s="102">
        <v>0</v>
      </c>
      <c r="H16" s="102">
        <v>0</v>
      </c>
      <c r="I16" s="102">
        <v>0</v>
      </c>
      <c r="J16" s="102">
        <v>0</v>
      </c>
      <c r="K16" s="102">
        <v>0</v>
      </c>
      <c r="L16" s="159">
        <v>0</v>
      </c>
      <c r="M16" s="102"/>
      <c r="N16" s="102"/>
      <c r="O16" s="34"/>
    </row>
    <row r="17" spans="1:15" s="16" customFormat="1" ht="19.5" customHeight="1">
      <c r="A17" s="9"/>
      <c r="B17" s="31" t="s">
        <v>78</v>
      </c>
      <c r="C17" s="101">
        <v>-2.3809999999999998</v>
      </c>
      <c r="D17" s="102">
        <v>-4.4279999999999999</v>
      </c>
      <c r="E17" s="33">
        <f t="shared" si="0"/>
        <v>-0.46228545618789529</v>
      </c>
      <c r="F17" s="63">
        <v>-0.46127810970723848</v>
      </c>
      <c r="G17" s="102">
        <v>-2.1779999999999999</v>
      </c>
      <c r="H17" s="102">
        <v>-2.25</v>
      </c>
      <c r="I17" s="102">
        <v>-1.17</v>
      </c>
      <c r="J17" s="102">
        <v>-1.1339999999999999</v>
      </c>
      <c r="K17" s="102">
        <v>-1.208</v>
      </c>
      <c r="L17" s="159">
        <v>-1.173</v>
      </c>
      <c r="M17" s="102"/>
      <c r="N17" s="102"/>
      <c r="O17" s="34"/>
    </row>
    <row r="18" spans="1:15" s="39" customFormat="1" ht="19.5" customHeight="1">
      <c r="A18" s="35"/>
      <c r="B18" s="40" t="s">
        <v>79</v>
      </c>
      <c r="C18" s="103">
        <v>-80.102999999999994</v>
      </c>
      <c r="D18" s="57">
        <v>-80.081999999999994</v>
      </c>
      <c r="E18" s="38">
        <f t="shared" si="0"/>
        <v>2.6223121300672503E-4</v>
      </c>
      <c r="F18" s="89">
        <v>2.13610769647895E-3</v>
      </c>
      <c r="G18" s="57">
        <v>-39.036999999999999</v>
      </c>
      <c r="H18" s="57">
        <v>-41.045000000000002</v>
      </c>
      <c r="I18" s="57">
        <v>-37.686999999999998</v>
      </c>
      <c r="J18" s="57">
        <v>-45.253999999999998</v>
      </c>
      <c r="K18" s="57">
        <v>-37.588000000000001</v>
      </c>
      <c r="L18" s="160">
        <v>-42.515000000000001</v>
      </c>
      <c r="M18" s="57"/>
      <c r="N18" s="57"/>
      <c r="O18" s="15"/>
    </row>
    <row r="19" spans="1:15" s="39" customFormat="1" ht="19.5" customHeight="1">
      <c r="A19" s="35"/>
      <c r="B19" s="40" t="s">
        <v>80</v>
      </c>
      <c r="C19" s="103">
        <v>116.39100000000001</v>
      </c>
      <c r="D19" s="57">
        <v>103.31699999999999</v>
      </c>
      <c r="E19" s="38">
        <f t="shared" si="0"/>
        <v>0.12654258253723993</v>
      </c>
      <c r="F19" s="89">
        <v>0.12937856158078503</v>
      </c>
      <c r="G19" s="57">
        <v>51.670999999999999</v>
      </c>
      <c r="H19" s="57">
        <v>51.646000000000001</v>
      </c>
      <c r="I19" s="57">
        <v>84.45</v>
      </c>
      <c r="J19" s="57">
        <v>49.774000000000001</v>
      </c>
      <c r="K19" s="57">
        <v>60.173999999999999</v>
      </c>
      <c r="L19" s="160">
        <v>56.216999999999999</v>
      </c>
      <c r="M19" s="57"/>
      <c r="N19" s="57"/>
      <c r="O19" s="15"/>
    </row>
    <row r="20" spans="1:15" s="16" customFormat="1" ht="19.5" customHeight="1">
      <c r="A20" s="9"/>
      <c r="B20" s="41" t="s">
        <v>81</v>
      </c>
      <c r="C20" s="101">
        <v>-15.377000000000001</v>
      </c>
      <c r="D20" s="102">
        <v>-26.475000000000001</v>
      </c>
      <c r="E20" s="33">
        <f t="shared" si="0"/>
        <v>-0.41918791312559023</v>
      </c>
      <c r="F20" s="63">
        <v>-0.41809982834446074</v>
      </c>
      <c r="G20" s="102">
        <v>-13.218999999999999</v>
      </c>
      <c r="H20" s="102">
        <v>-13.256</v>
      </c>
      <c r="I20" s="102">
        <v>-13.026999999999999</v>
      </c>
      <c r="J20" s="102">
        <v>4.7149999999999999</v>
      </c>
      <c r="K20" s="102">
        <v>-8.7370000000000001</v>
      </c>
      <c r="L20" s="159">
        <v>-6.64</v>
      </c>
      <c r="M20" s="102"/>
      <c r="N20" s="102"/>
      <c r="O20" s="34"/>
    </row>
    <row r="21" spans="1:15" s="39" customFormat="1" ht="19.5" customHeight="1">
      <c r="A21" s="35"/>
      <c r="B21" s="40" t="s">
        <v>82</v>
      </c>
      <c r="C21" s="103">
        <v>101.014</v>
      </c>
      <c r="D21" s="57">
        <v>76.841999999999999</v>
      </c>
      <c r="E21" s="38">
        <f t="shared" si="0"/>
        <v>0.31456755420212912</v>
      </c>
      <c r="F21" s="89">
        <v>0.31805781508373099</v>
      </c>
      <c r="G21" s="57">
        <v>38.451999999999998</v>
      </c>
      <c r="H21" s="57">
        <v>38.39</v>
      </c>
      <c r="I21" s="57">
        <v>71.423000000000002</v>
      </c>
      <c r="J21" s="57">
        <v>54.488999999999997</v>
      </c>
      <c r="K21" s="57">
        <v>51.436999999999998</v>
      </c>
      <c r="L21" s="160">
        <v>49.576999999999998</v>
      </c>
      <c r="M21" s="57"/>
      <c r="N21" s="57"/>
      <c r="O21" s="15"/>
    </row>
    <row r="22" spans="1:15" s="16" customFormat="1" ht="19.5" customHeight="1">
      <c r="A22" s="9"/>
      <c r="B22" s="31" t="s">
        <v>195</v>
      </c>
      <c r="C22" s="101">
        <v>-34.003999999999998</v>
      </c>
      <c r="D22" s="102">
        <v>-60.283999999999999</v>
      </c>
      <c r="E22" s="33">
        <f t="shared" si="0"/>
        <v>-0.43593656691659477</v>
      </c>
      <c r="F22" s="63">
        <v>-0.43487985881600294</v>
      </c>
      <c r="G22" s="102">
        <v>-27.876999999999999</v>
      </c>
      <c r="H22" s="102">
        <v>-32.406999999999996</v>
      </c>
      <c r="I22" s="102">
        <v>-76.805000000000007</v>
      </c>
      <c r="J22" s="102">
        <v>-2.7040000000000002</v>
      </c>
      <c r="K22" s="102">
        <v>-31.821999999999999</v>
      </c>
      <c r="L22" s="159">
        <v>-2.1819999999999999</v>
      </c>
      <c r="M22" s="102"/>
      <c r="N22" s="102"/>
      <c r="O22" s="34"/>
    </row>
    <row r="23" spans="1:15" s="16" customFormat="1" ht="19.5" customHeight="1">
      <c r="A23" s="9"/>
      <c r="B23" s="246" t="s">
        <v>196</v>
      </c>
      <c r="C23" s="101">
        <v>-32.412999999999997</v>
      </c>
      <c r="D23" s="102">
        <v>-28.57</v>
      </c>
      <c r="E23" s="33">
        <f>IF(ISERROR(C23/D23-1)=TRUE,"n.m.",IF(OR(C23/D23-1&gt;150%=TRUE,C23/D23-1&lt;-100%=TRUE)=TRUE,"n.m.",C23/D23-1))</f>
        <v>0.13451172558627911</v>
      </c>
      <c r="F23" s="63">
        <v>0.13663710308876023</v>
      </c>
      <c r="G23" s="102">
        <v>-27.378</v>
      </c>
      <c r="H23" s="102">
        <v>-1.1919999999999999</v>
      </c>
      <c r="I23" s="102">
        <v>-0.60599999999999998</v>
      </c>
      <c r="J23" s="102">
        <v>-1.3009999999999999</v>
      </c>
      <c r="K23" s="102">
        <v>-30.126999999999999</v>
      </c>
      <c r="L23" s="159">
        <v>-2.286</v>
      </c>
      <c r="M23" s="102"/>
      <c r="N23" s="102"/>
      <c r="O23" s="34"/>
    </row>
    <row r="24" spans="1:15" s="16" customFormat="1" ht="19.5" customHeight="1">
      <c r="A24" s="9"/>
      <c r="B24" s="31" t="s">
        <v>84</v>
      </c>
      <c r="C24" s="101">
        <v>-0.13500000000000001</v>
      </c>
      <c r="D24" s="102">
        <v>-4.9909999999999997</v>
      </c>
      <c r="E24" s="33">
        <f t="shared" ref="E24:E27" si="1">IF(ISERROR(C24/D24-1)=TRUE,"n.m.",IF(OR(C24/D24-1&gt;150%=TRUE,C24/D24-1&lt;-100%=TRUE)=TRUE,"n.m.",C24/D24-1))</f>
        <v>-0.97295131236225207</v>
      </c>
      <c r="F24" s="63">
        <v>-0.97290063975059971</v>
      </c>
      <c r="G24" s="102">
        <v>0</v>
      </c>
      <c r="H24" s="102">
        <v>-4.9909999999999997</v>
      </c>
      <c r="I24" s="102">
        <v>3.1E-2</v>
      </c>
      <c r="J24" s="102">
        <v>-0.193</v>
      </c>
      <c r="K24" s="102">
        <v>0</v>
      </c>
      <c r="L24" s="159">
        <v>-0.13500000000000001</v>
      </c>
      <c r="M24" s="102"/>
      <c r="N24" s="102"/>
      <c r="O24" s="34"/>
    </row>
    <row r="25" spans="1:15" s="39" customFormat="1" ht="19.5" customHeight="1">
      <c r="A25" s="9"/>
      <c r="B25" s="31" t="s">
        <v>85</v>
      </c>
      <c r="C25" s="101">
        <v>-0.42</v>
      </c>
      <c r="D25" s="102">
        <v>0.58399999999999996</v>
      </c>
      <c r="E25" s="33" t="str">
        <f t="shared" si="1"/>
        <v>n.m.</v>
      </c>
      <c r="F25" s="63">
        <v>-1.7205253797830629</v>
      </c>
      <c r="G25" s="102">
        <v>-0.45400000000000001</v>
      </c>
      <c r="H25" s="102">
        <v>1.038</v>
      </c>
      <c r="I25" s="102">
        <v>5.6390000000000002</v>
      </c>
      <c r="J25" s="102">
        <v>0.11799999999999999</v>
      </c>
      <c r="K25" s="102">
        <v>-0.11</v>
      </c>
      <c r="L25" s="159">
        <v>-0.31</v>
      </c>
      <c r="M25" s="102"/>
      <c r="N25" s="102"/>
      <c r="O25" s="15"/>
    </row>
    <row r="26" spans="1:15" s="239" customFormat="1" ht="19.5" customHeight="1">
      <c r="A26" s="176"/>
      <c r="B26" s="40" t="s">
        <v>86</v>
      </c>
      <c r="C26" s="103">
        <v>66.454999999999998</v>
      </c>
      <c r="D26" s="57">
        <v>12.151</v>
      </c>
      <c r="E26" s="38" t="str">
        <f t="shared" si="1"/>
        <v>n.m.</v>
      </c>
      <c r="F26" s="89" t="s">
        <v>27</v>
      </c>
      <c r="G26" s="57">
        <v>10.121</v>
      </c>
      <c r="H26" s="57">
        <v>2.0299999999999998</v>
      </c>
      <c r="I26" s="57">
        <v>0.28799999999999998</v>
      </c>
      <c r="J26" s="57">
        <v>51.71</v>
      </c>
      <c r="K26" s="57">
        <v>19.504999999999999</v>
      </c>
      <c r="L26" s="160">
        <v>46.95</v>
      </c>
      <c r="M26" s="57"/>
      <c r="N26" s="57"/>
      <c r="O26" s="19"/>
    </row>
    <row r="27" spans="1:15" ht="19.5" customHeight="1" thickBot="1">
      <c r="A27" s="176"/>
      <c r="B27" s="40" t="s">
        <v>188</v>
      </c>
      <c r="C27" s="104">
        <v>53.390999999999998</v>
      </c>
      <c r="D27" s="105">
        <v>9.6669999999999998</v>
      </c>
      <c r="E27" s="42" t="str">
        <f t="shared" si="1"/>
        <v>n.m.</v>
      </c>
      <c r="F27" s="90" t="s">
        <v>27</v>
      </c>
      <c r="G27" s="57">
        <v>8.0980000000000008</v>
      </c>
      <c r="H27" s="57">
        <v>1.569</v>
      </c>
      <c r="I27" s="57">
        <v>1.639</v>
      </c>
      <c r="J27" s="57">
        <v>41.195999999999998</v>
      </c>
      <c r="K27" s="57">
        <v>15.717000000000001</v>
      </c>
      <c r="L27" s="161">
        <v>37.673999999999999</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0.40766130263519496</v>
      </c>
      <c r="D31" s="48">
        <f>-D18/D13</f>
        <v>0.43665450738553641</v>
      </c>
      <c r="E31" s="49">
        <f>(C31-D31)*10000</f>
        <v>-289.93204750341448</v>
      </c>
      <c r="F31" s="123"/>
      <c r="G31" s="48">
        <f t="shared" ref="G31:K31" si="2">-G18/G13</f>
        <v>0.43035895400626184</v>
      </c>
      <c r="H31" s="48">
        <f t="shared" si="2"/>
        <v>0.44281537581857999</v>
      </c>
      <c r="I31" s="48">
        <f t="shared" si="2"/>
        <v>0.3085633346160459</v>
      </c>
      <c r="J31" s="48">
        <f t="shared" si="2"/>
        <v>0.47621753588416038</v>
      </c>
      <c r="K31" s="48">
        <f t="shared" si="2"/>
        <v>0.38448476913320107</v>
      </c>
      <c r="L31" s="48">
        <f t="shared" ref="L31" si="3">-L18/L13</f>
        <v>0.43061013653121583</v>
      </c>
      <c r="M31" s="48"/>
      <c r="N31" s="48"/>
      <c r="O31" s="5"/>
    </row>
    <row r="32" spans="1:15" ht="19.5" customHeight="1">
      <c r="A32" s="47"/>
      <c r="B32" s="40" t="s">
        <v>95</v>
      </c>
      <c r="C32" s="50">
        <v>96.706160623291552</v>
      </c>
      <c r="D32" s="50">
        <v>174.92377642759234</v>
      </c>
      <c r="E32" s="49">
        <f>(C32-D32)</f>
        <v>-78.217615804300792</v>
      </c>
      <c r="F32" s="124"/>
      <c r="G32" s="50">
        <v>174.20841686667995</v>
      </c>
      <c r="H32" s="50">
        <v>175.64301378952021</v>
      </c>
      <c r="I32" s="50">
        <v>170.24362991253892</v>
      </c>
      <c r="J32" s="50">
        <v>-60.803708316938206</v>
      </c>
      <c r="K32" s="50">
        <v>109.48983432879751</v>
      </c>
      <c r="L32" s="50">
        <v>83.827706919273382</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3067.5810000000001</v>
      </c>
      <c r="D34" s="57">
        <v>3032.5740000000001</v>
      </c>
      <c r="E34" s="38">
        <f>IF(C34*D34&gt;0,C34/D34-1,"n.m.")</f>
        <v>1.1543658951108871E-2</v>
      </c>
      <c r="F34" s="125"/>
      <c r="G34" s="57">
        <v>3005.127</v>
      </c>
      <c r="H34" s="57">
        <v>3032.5740000000001</v>
      </c>
      <c r="I34" s="57">
        <v>3089.0059999999999</v>
      </c>
      <c r="J34" s="57">
        <v>3114.5630000000001</v>
      </c>
      <c r="K34" s="57">
        <v>3269.2260000000001</v>
      </c>
      <c r="L34" s="57">
        <v>3067.5810000000001</v>
      </c>
      <c r="M34" s="57"/>
      <c r="N34" s="57"/>
      <c r="O34" s="5"/>
    </row>
    <row r="35" spans="1:15" ht="19.5" customHeight="1">
      <c r="A35" s="54"/>
      <c r="B35" s="36" t="s">
        <v>102</v>
      </c>
      <c r="C35" s="57">
        <v>3752.9479999999999</v>
      </c>
      <c r="D35" s="57">
        <v>3130.77</v>
      </c>
      <c r="E35" s="38">
        <f>IF(C35*D35&gt;0,C35/D35-1,"n.m.")</f>
        <v>0.19873002488205782</v>
      </c>
      <c r="F35" s="125"/>
      <c r="G35" s="57">
        <v>3200.875</v>
      </c>
      <c r="H35" s="57">
        <v>3130.77</v>
      </c>
      <c r="I35" s="57">
        <v>3344.252</v>
      </c>
      <c r="J35" s="57">
        <v>3837.65</v>
      </c>
      <c r="K35" s="57">
        <v>3816.0230000000001</v>
      </c>
      <c r="L35" s="57">
        <v>3752.9479999999999</v>
      </c>
      <c r="M35" s="57"/>
      <c r="N35" s="57"/>
      <c r="O35" s="5"/>
    </row>
    <row r="36" spans="1:15" ht="19.5" customHeight="1">
      <c r="A36" s="47"/>
      <c r="B36" s="40" t="s">
        <v>178</v>
      </c>
      <c r="C36" s="57">
        <v>3991.72</v>
      </c>
      <c r="D36" s="57">
        <v>3659.3355000000001</v>
      </c>
      <c r="E36" s="38">
        <f>IF(C36*D36&gt;0,C36/D36-1,"n.m.")</f>
        <v>9.0831928365136205E-2</v>
      </c>
      <c r="F36" s="126"/>
      <c r="G36" s="57">
        <v>3849.674</v>
      </c>
      <c r="H36" s="57">
        <v>3659.3355000000001</v>
      </c>
      <c r="I36" s="57">
        <v>3821.3069999999998</v>
      </c>
      <c r="J36" s="57">
        <v>3966.5275000000001</v>
      </c>
      <c r="K36" s="57">
        <v>4174.3604999999998</v>
      </c>
      <c r="L36" s="57">
        <v>3991.72</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1714.48</v>
      </c>
      <c r="D38" s="57">
        <v>1769.87</v>
      </c>
      <c r="E38" s="38">
        <f>IF(C38*D38&gt;0,C38/D38-1,"n.m.")</f>
        <v>-3.1296083893167181E-2</v>
      </c>
      <c r="F38" s="123"/>
      <c r="G38" s="57">
        <v>1809.75</v>
      </c>
      <c r="H38" s="57">
        <v>1769.87</v>
      </c>
      <c r="I38" s="57">
        <v>1765.88</v>
      </c>
      <c r="J38" s="57">
        <v>1732.88</v>
      </c>
      <c r="K38" s="57">
        <v>1708.36</v>
      </c>
      <c r="L38" s="57">
        <v>1714.48</v>
      </c>
      <c r="M38" s="57"/>
      <c r="N38" s="57"/>
    </row>
    <row r="39" spans="1:15" ht="19.5" customHeight="1">
      <c r="B39" s="36" t="s">
        <v>99</v>
      </c>
      <c r="C39" s="57">
        <v>85</v>
      </c>
      <c r="D39" s="57">
        <v>85</v>
      </c>
      <c r="E39" s="38">
        <f>IF(C39*D39&gt;0,C39/D39-1,"n.m.")</f>
        <v>0</v>
      </c>
      <c r="F39" s="123"/>
      <c r="G39" s="57">
        <v>101</v>
      </c>
      <c r="H39" s="57">
        <v>85</v>
      </c>
      <c r="I39" s="57">
        <v>85</v>
      </c>
      <c r="J39" s="57">
        <v>85</v>
      </c>
      <c r="K39" s="57">
        <v>85</v>
      </c>
      <c r="L39" s="57">
        <v>85</v>
      </c>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33</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98.361999999999995</v>
      </c>
      <c r="D8" s="102">
        <v>100.798</v>
      </c>
      <c r="E8" s="33">
        <f t="shared" ref="E8:E22" si="0">IF(ISERROR(C8/D8-1)=TRUE,"n.m.",IF(OR(C8/D8-1&gt;150%=TRUE,C8/D8-1&lt;-100%=TRUE)=TRUE,"n.m.",C8/D8-1))</f>
        <v>-2.4167146173535214E-2</v>
      </c>
      <c r="F8" s="63">
        <v>-2.7741040991969508E-2</v>
      </c>
      <c r="G8" s="102">
        <v>48.817</v>
      </c>
      <c r="H8" s="102">
        <v>51.981000000000002</v>
      </c>
      <c r="I8" s="102">
        <v>52.789000000000001</v>
      </c>
      <c r="J8" s="102">
        <v>55.067999999999998</v>
      </c>
      <c r="K8" s="102">
        <v>48.267000000000003</v>
      </c>
      <c r="L8" s="159">
        <v>50.094999999999999</v>
      </c>
      <c r="M8" s="102"/>
      <c r="N8" s="102"/>
      <c r="O8" s="34"/>
    </row>
    <row r="9" spans="1:15" s="16" customFormat="1" ht="19.5" customHeight="1">
      <c r="A9" s="9"/>
      <c r="B9" s="31" t="s">
        <v>70</v>
      </c>
      <c r="C9" s="101">
        <v>0.27800000000000002</v>
      </c>
      <c r="D9" s="102">
        <v>4.2000000000000003E-2</v>
      </c>
      <c r="E9" s="33" t="str">
        <f t="shared" si="0"/>
        <v>n.m.</v>
      </c>
      <c r="F9" s="63" t="s">
        <v>27</v>
      </c>
      <c r="G9" s="102">
        <v>0</v>
      </c>
      <c r="H9" s="102">
        <v>4.2000000000000003E-2</v>
      </c>
      <c r="I9" s="102">
        <v>0.191</v>
      </c>
      <c r="J9" s="102">
        <v>0</v>
      </c>
      <c r="K9" s="102">
        <v>0</v>
      </c>
      <c r="L9" s="159">
        <v>0.27800000000000002</v>
      </c>
      <c r="M9" s="102"/>
      <c r="N9" s="102"/>
      <c r="O9" s="34"/>
    </row>
    <row r="10" spans="1:15" s="16" customFormat="1" ht="19.5" customHeight="1">
      <c r="A10" s="9"/>
      <c r="B10" s="31" t="s">
        <v>71</v>
      </c>
      <c r="C10" s="101">
        <v>32.151000000000003</v>
      </c>
      <c r="D10" s="102">
        <v>34.853999999999999</v>
      </c>
      <c r="E10" s="33">
        <f t="shared" si="0"/>
        <v>-7.755207436736089E-2</v>
      </c>
      <c r="F10" s="63">
        <v>-8.0930451974489226E-2</v>
      </c>
      <c r="G10" s="102">
        <v>17.945</v>
      </c>
      <c r="H10" s="102">
        <v>16.908999999999999</v>
      </c>
      <c r="I10" s="102">
        <v>17.454999999999998</v>
      </c>
      <c r="J10" s="102">
        <v>16.346</v>
      </c>
      <c r="K10" s="102">
        <v>15.534000000000001</v>
      </c>
      <c r="L10" s="159">
        <v>16.617000000000001</v>
      </c>
      <c r="M10" s="102"/>
      <c r="N10" s="102"/>
      <c r="O10" s="34"/>
    </row>
    <row r="11" spans="1:15" s="16" customFormat="1" ht="19.5" customHeight="1">
      <c r="A11" s="9"/>
      <c r="B11" s="31" t="s">
        <v>72</v>
      </c>
      <c r="C11" s="101">
        <v>37.433</v>
      </c>
      <c r="D11" s="102">
        <v>42.491999999999997</v>
      </c>
      <c r="E11" s="33">
        <f>IF(ISERROR(C11/D11-1)=TRUE,"n.m.",IF(OR(C11/D11-1&gt;150%=TRUE,C11/D11-1&lt;-100%=TRUE)=TRUE,"n.m.",C11/D11-1))</f>
        <v>-0.11905770497976087</v>
      </c>
      <c r="F11" s="63">
        <v>-0.12228407217078251</v>
      </c>
      <c r="G11" s="102">
        <v>24.481999999999999</v>
      </c>
      <c r="H11" s="102">
        <v>18.010000000000002</v>
      </c>
      <c r="I11" s="102">
        <v>18.875</v>
      </c>
      <c r="J11" s="102">
        <v>18.04</v>
      </c>
      <c r="K11" s="102">
        <v>20.957999999999998</v>
      </c>
      <c r="L11" s="159">
        <v>16.475000000000001</v>
      </c>
      <c r="M11" s="102"/>
      <c r="N11" s="102"/>
      <c r="O11" s="34"/>
    </row>
    <row r="12" spans="1:15" s="16" customFormat="1" ht="19.5" customHeight="1">
      <c r="A12" s="9"/>
      <c r="B12" s="31" t="s">
        <v>73</v>
      </c>
      <c r="C12" s="101">
        <v>-0.192</v>
      </c>
      <c r="D12" s="102">
        <v>-1.1819999999999999</v>
      </c>
      <c r="E12" s="33">
        <f>IF(ISERROR(C12/D12-1)=TRUE,"n.m.",IF(OR(C12/D12-1&gt;150%=TRUE,C12/D12-1&lt;-100%=TRUE)=TRUE,"n.m.",C12/D12-1))</f>
        <v>-0.8375634517766497</v>
      </c>
      <c r="F12" s="63">
        <v>-0.83816813459041239</v>
      </c>
      <c r="G12" s="102">
        <v>-0.58699999999999997</v>
      </c>
      <c r="H12" s="102">
        <v>-0.59499999999999997</v>
      </c>
      <c r="I12" s="102">
        <v>-1.0960000000000001</v>
      </c>
      <c r="J12" s="102">
        <v>-0.59099999999999997</v>
      </c>
      <c r="K12" s="102">
        <v>-0.313</v>
      </c>
      <c r="L12" s="159">
        <v>0.121</v>
      </c>
      <c r="M12" s="102"/>
      <c r="N12" s="102"/>
      <c r="O12" s="34"/>
    </row>
    <row r="13" spans="1:15" s="39" customFormat="1" ht="19.5" customHeight="1">
      <c r="A13" s="35"/>
      <c r="B13" s="36" t="s">
        <v>74</v>
      </c>
      <c r="C13" s="103">
        <v>168.03200000000001</v>
      </c>
      <c r="D13" s="57">
        <v>177.00399999999999</v>
      </c>
      <c r="E13" s="38">
        <f t="shared" si="0"/>
        <v>-5.0688120042484797E-2</v>
      </c>
      <c r="F13" s="89">
        <v>-5.4164785713304638E-2</v>
      </c>
      <c r="G13" s="57">
        <v>90.656999999999996</v>
      </c>
      <c r="H13" s="57">
        <v>86.346999999999994</v>
      </c>
      <c r="I13" s="57">
        <v>88.213999999999999</v>
      </c>
      <c r="J13" s="57">
        <v>88.863</v>
      </c>
      <c r="K13" s="57">
        <v>84.445999999999998</v>
      </c>
      <c r="L13" s="160">
        <v>83.585999999999999</v>
      </c>
      <c r="M13" s="57"/>
      <c r="N13" s="57"/>
      <c r="O13" s="15"/>
    </row>
    <row r="14" spans="1:15" s="16" customFormat="1" ht="19.5" customHeight="1">
      <c r="A14" s="9"/>
      <c r="B14" s="31" t="s">
        <v>75</v>
      </c>
      <c r="C14" s="101">
        <v>-38.963000000000001</v>
      </c>
      <c r="D14" s="102">
        <v>-39.433999999999997</v>
      </c>
      <c r="E14" s="33">
        <f t="shared" si="0"/>
        <v>-1.1944007709083437E-2</v>
      </c>
      <c r="F14" s="63">
        <v>-1.5562668607125695E-2</v>
      </c>
      <c r="G14" s="102">
        <v>-19.812000000000001</v>
      </c>
      <c r="H14" s="102">
        <v>-19.622</v>
      </c>
      <c r="I14" s="102">
        <v>-20.574999999999999</v>
      </c>
      <c r="J14" s="102">
        <v>-21.466000000000001</v>
      </c>
      <c r="K14" s="102">
        <v>-19.001999999999999</v>
      </c>
      <c r="L14" s="159">
        <v>-19.960999999999999</v>
      </c>
      <c r="M14" s="102"/>
      <c r="N14" s="102"/>
      <c r="O14" s="34"/>
    </row>
    <row r="15" spans="1:15" s="16" customFormat="1" ht="19.5" customHeight="1">
      <c r="A15" s="9"/>
      <c r="B15" s="31" t="s">
        <v>76</v>
      </c>
      <c r="C15" s="101">
        <v>-31.422999999999998</v>
      </c>
      <c r="D15" s="102">
        <v>-31.562999999999999</v>
      </c>
      <c r="E15" s="33">
        <f>IF(ISERROR(C15/D15-1)=TRUE,"n.m.",IF(OR(C15/D15-1&gt;150%=TRUE,C15/D15-1&lt;-100%=TRUE)=TRUE,"n.m.",C15/D15-1))</f>
        <v>-4.4355732978487161E-3</v>
      </c>
      <c r="F15" s="240">
        <v>-8.0817331212683641E-3</v>
      </c>
      <c r="G15" s="102">
        <v>-15.573</v>
      </c>
      <c r="H15" s="102">
        <v>-15.99</v>
      </c>
      <c r="I15" s="102">
        <v>-16.363999999999997</v>
      </c>
      <c r="J15" s="102">
        <v>-16.04</v>
      </c>
      <c r="K15" s="102">
        <v>-15.885000000000002</v>
      </c>
      <c r="L15" s="159">
        <v>-15.538</v>
      </c>
      <c r="M15" s="102"/>
      <c r="N15" s="102"/>
      <c r="O15" s="34"/>
    </row>
    <row r="16" spans="1:15" s="16" customFormat="1" ht="19.5" customHeight="1">
      <c r="A16" s="9"/>
      <c r="B16" s="31" t="s">
        <v>77</v>
      </c>
      <c r="C16" s="101">
        <v>0</v>
      </c>
      <c r="D16" s="102">
        <v>0</v>
      </c>
      <c r="E16" s="33" t="str">
        <f t="shared" si="0"/>
        <v>n.m.</v>
      </c>
      <c r="F16" s="63" t="s">
        <v>242</v>
      </c>
      <c r="G16" s="102">
        <v>0</v>
      </c>
      <c r="H16" s="102">
        <v>0</v>
      </c>
      <c r="I16" s="102">
        <v>0</v>
      </c>
      <c r="J16" s="102">
        <v>0</v>
      </c>
      <c r="K16" s="102">
        <v>0</v>
      </c>
      <c r="L16" s="159">
        <v>0</v>
      </c>
      <c r="M16" s="102"/>
      <c r="N16" s="102"/>
      <c r="O16" s="34"/>
    </row>
    <row r="17" spans="1:15" s="16" customFormat="1" ht="19.5" customHeight="1">
      <c r="A17" s="9"/>
      <c r="B17" s="31" t="s">
        <v>78</v>
      </c>
      <c r="C17" s="101">
        <v>-8.2089999999999996</v>
      </c>
      <c r="D17" s="102">
        <v>-8.5540000000000003</v>
      </c>
      <c r="E17" s="33">
        <f t="shared" si="0"/>
        <v>-4.0332008417114928E-2</v>
      </c>
      <c r="F17" s="63">
        <v>-4.3846700968254299E-2</v>
      </c>
      <c r="G17" s="102">
        <v>-4.2130000000000001</v>
      </c>
      <c r="H17" s="102">
        <v>-4.3410000000000002</v>
      </c>
      <c r="I17" s="102">
        <v>-4.431</v>
      </c>
      <c r="J17" s="102">
        <v>-4.9290000000000003</v>
      </c>
      <c r="K17" s="102">
        <v>-4.548</v>
      </c>
      <c r="L17" s="159">
        <v>-3.661</v>
      </c>
      <c r="M17" s="102"/>
      <c r="N17" s="102"/>
      <c r="O17" s="34"/>
    </row>
    <row r="18" spans="1:15" s="39" customFormat="1" ht="19.5" customHeight="1">
      <c r="A18" s="35"/>
      <c r="B18" s="40" t="s">
        <v>79</v>
      </c>
      <c r="C18" s="103">
        <v>-78.594999999999999</v>
      </c>
      <c r="D18" s="57">
        <v>-79.551000000000002</v>
      </c>
      <c r="E18" s="38">
        <f t="shared" si="0"/>
        <v>-1.2017447926487401E-2</v>
      </c>
      <c r="F18" s="89">
        <v>-1.5635839856739067E-2</v>
      </c>
      <c r="G18" s="57">
        <v>-39.597999999999999</v>
      </c>
      <c r="H18" s="57">
        <v>-39.953000000000003</v>
      </c>
      <c r="I18" s="57">
        <v>-41.37</v>
      </c>
      <c r="J18" s="57">
        <v>-42.435000000000002</v>
      </c>
      <c r="K18" s="57">
        <v>-39.435000000000002</v>
      </c>
      <c r="L18" s="160">
        <v>-39.159999999999997</v>
      </c>
      <c r="M18" s="57"/>
      <c r="N18" s="57"/>
      <c r="O18" s="15"/>
    </row>
    <row r="19" spans="1:15" s="39" customFormat="1" ht="19.5" customHeight="1">
      <c r="A19" s="35"/>
      <c r="B19" s="40" t="s">
        <v>80</v>
      </c>
      <c r="C19" s="103">
        <v>89.436999999999998</v>
      </c>
      <c r="D19" s="57">
        <v>97.453000000000003</v>
      </c>
      <c r="E19" s="38">
        <f t="shared" si="0"/>
        <v>-8.2255035760828377E-2</v>
      </c>
      <c r="F19" s="89">
        <v>-8.5616012546224446E-2</v>
      </c>
      <c r="G19" s="57">
        <v>51.058999999999997</v>
      </c>
      <c r="H19" s="57">
        <v>46.393999999999998</v>
      </c>
      <c r="I19" s="57">
        <v>46.844000000000001</v>
      </c>
      <c r="J19" s="57">
        <v>46.427999999999997</v>
      </c>
      <c r="K19" s="57">
        <v>45.011000000000003</v>
      </c>
      <c r="L19" s="160">
        <v>44.426000000000002</v>
      </c>
      <c r="M19" s="57"/>
      <c r="N19" s="57"/>
      <c r="O19" s="15"/>
    </row>
    <row r="20" spans="1:15" s="16" customFormat="1" ht="19.5" customHeight="1">
      <c r="A20" s="9"/>
      <c r="B20" s="41" t="s">
        <v>81</v>
      </c>
      <c r="C20" s="101">
        <v>-50.941000000000003</v>
      </c>
      <c r="D20" s="102">
        <v>-60.307000000000002</v>
      </c>
      <c r="E20" s="33">
        <f t="shared" si="0"/>
        <v>-0.15530535427064851</v>
      </c>
      <c r="F20" s="63">
        <v>-0.15839896790099572</v>
      </c>
      <c r="G20" s="102">
        <v>-27.192</v>
      </c>
      <c r="H20" s="102">
        <v>-33.115000000000002</v>
      </c>
      <c r="I20" s="102">
        <v>-32.926000000000002</v>
      </c>
      <c r="J20" s="102">
        <v>-39.302</v>
      </c>
      <c r="K20" s="102">
        <v>-20.390999999999998</v>
      </c>
      <c r="L20" s="159">
        <v>-30.55</v>
      </c>
      <c r="M20" s="102"/>
      <c r="N20" s="102"/>
      <c r="O20" s="34"/>
    </row>
    <row r="21" spans="1:15" s="39" customFormat="1" ht="19.5" customHeight="1">
      <c r="A21" s="35"/>
      <c r="B21" s="40" t="s">
        <v>82</v>
      </c>
      <c r="C21" s="103">
        <v>38.496000000000002</v>
      </c>
      <c r="D21" s="57">
        <v>37.146000000000001</v>
      </c>
      <c r="E21" s="38">
        <f t="shared" si="0"/>
        <v>3.634307866257469E-2</v>
      </c>
      <c r="F21" s="89">
        <v>3.2548058361314768E-2</v>
      </c>
      <c r="G21" s="57">
        <v>23.867000000000001</v>
      </c>
      <c r="H21" s="57">
        <v>13.279</v>
      </c>
      <c r="I21" s="57">
        <v>13.917999999999999</v>
      </c>
      <c r="J21" s="57">
        <v>7.1260000000000003</v>
      </c>
      <c r="K21" s="57">
        <v>24.62</v>
      </c>
      <c r="L21" s="160">
        <v>13.875999999999999</v>
      </c>
      <c r="M21" s="57"/>
      <c r="N21" s="57"/>
      <c r="O21" s="15"/>
    </row>
    <row r="22" spans="1:15" s="16" customFormat="1" ht="19.5" customHeight="1">
      <c r="A22" s="9"/>
      <c r="B22" s="31" t="s">
        <v>195</v>
      </c>
      <c r="C22" s="101">
        <v>-4.1790000000000003</v>
      </c>
      <c r="D22" s="102">
        <v>-4.6020000000000003</v>
      </c>
      <c r="E22" s="33">
        <f t="shared" si="0"/>
        <v>-9.1916558018252936E-2</v>
      </c>
      <c r="F22" s="63">
        <v>-9.5242327073274471E-2</v>
      </c>
      <c r="G22" s="102">
        <v>-2.2909999999999999</v>
      </c>
      <c r="H22" s="102">
        <v>-2.3109999999999999</v>
      </c>
      <c r="I22" s="102">
        <v>-2.5070000000000001</v>
      </c>
      <c r="J22" s="102">
        <v>-4.1849999999999996</v>
      </c>
      <c r="K22" s="102">
        <v>-2.6349999999999998</v>
      </c>
      <c r="L22" s="159">
        <v>-1.544</v>
      </c>
      <c r="M22" s="102"/>
      <c r="N22" s="102"/>
      <c r="O22" s="34"/>
    </row>
    <row r="23" spans="1:15" s="16" customFormat="1" ht="19.5" customHeight="1">
      <c r="A23" s="9"/>
      <c r="B23" s="246" t="s">
        <v>196</v>
      </c>
      <c r="C23" s="101">
        <v>-5.226</v>
      </c>
      <c r="D23" s="102">
        <v>-4.9329999999999998</v>
      </c>
      <c r="E23" s="33">
        <f>IF(ISERROR(C23/D23-1)=TRUE,"n.m.",IF(OR(C23/D23-1&gt;150%=TRUE,C23/D23-1&lt;-100%=TRUE)=TRUE,"n.m.",C23/D23-1))</f>
        <v>5.9395905128724946E-2</v>
      </c>
      <c r="F23" s="63">
        <v>5.5515968599523485E-2</v>
      </c>
      <c r="G23" s="102">
        <v>-2.2909999999999999</v>
      </c>
      <c r="H23" s="102">
        <v>-2.6419999999999999</v>
      </c>
      <c r="I23" s="102">
        <v>-2.4950000000000001</v>
      </c>
      <c r="J23" s="102">
        <v>-2.605</v>
      </c>
      <c r="K23" s="102">
        <v>-2.6419999999999999</v>
      </c>
      <c r="L23" s="159">
        <v>-2.5840000000000001</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0</v>
      </c>
      <c r="K24" s="102">
        <v>0</v>
      </c>
      <c r="L24" s="159">
        <v>0</v>
      </c>
      <c r="M24" s="102"/>
      <c r="N24" s="102"/>
      <c r="O24" s="34"/>
    </row>
    <row r="25" spans="1:15" s="39" customFormat="1" ht="19.5" customHeight="1">
      <c r="A25" s="9"/>
      <c r="B25" s="31" t="s">
        <v>85</v>
      </c>
      <c r="C25" s="101">
        <v>-0.61799999999999999</v>
      </c>
      <c r="D25" s="102">
        <v>0</v>
      </c>
      <c r="E25" s="33" t="str">
        <f t="shared" si="1"/>
        <v>n.m.</v>
      </c>
      <c r="F25" s="63" t="s">
        <v>242</v>
      </c>
      <c r="G25" s="102">
        <v>0</v>
      </c>
      <c r="H25" s="102">
        <v>0</v>
      </c>
      <c r="I25" s="102">
        <v>0.38300000000000001</v>
      </c>
      <c r="J25" s="102">
        <v>4.8780000000000001</v>
      </c>
      <c r="K25" s="102">
        <v>-0.44800000000000001</v>
      </c>
      <c r="L25" s="159">
        <v>-0.17</v>
      </c>
      <c r="M25" s="102"/>
      <c r="N25" s="102"/>
      <c r="O25" s="15"/>
    </row>
    <row r="26" spans="1:15" s="239" customFormat="1" ht="19.5" customHeight="1">
      <c r="A26" s="176"/>
      <c r="B26" s="40" t="s">
        <v>86</v>
      </c>
      <c r="C26" s="103">
        <v>33.698999999999998</v>
      </c>
      <c r="D26" s="57">
        <v>32.543999999999997</v>
      </c>
      <c r="E26" s="38">
        <f t="shared" si="1"/>
        <v>3.549041297935096E-2</v>
      </c>
      <c r="F26" s="89">
        <v>3.1698584217763205E-2</v>
      </c>
      <c r="G26" s="57">
        <v>21.576000000000001</v>
      </c>
      <c r="H26" s="57">
        <v>10.968</v>
      </c>
      <c r="I26" s="57">
        <v>11.794</v>
      </c>
      <c r="J26" s="57">
        <v>7.819</v>
      </c>
      <c r="K26" s="57">
        <v>21.536999999999999</v>
      </c>
      <c r="L26" s="160">
        <v>12.162000000000001</v>
      </c>
      <c r="M26" s="57"/>
      <c r="N26" s="57"/>
      <c r="O26" s="19"/>
    </row>
    <row r="27" spans="1:15" ht="19.5" customHeight="1" thickBot="1">
      <c r="A27" s="176"/>
      <c r="B27" s="40" t="s">
        <v>188</v>
      </c>
      <c r="C27" s="104">
        <v>27.300999999999998</v>
      </c>
      <c r="D27" s="105">
        <v>26.885000000000002</v>
      </c>
      <c r="E27" s="42">
        <f t="shared" si="1"/>
        <v>1.5473312255904759E-2</v>
      </c>
      <c r="F27" s="90">
        <v>1.1754905704688108E-2</v>
      </c>
      <c r="G27" s="57">
        <v>18.05</v>
      </c>
      <c r="H27" s="57">
        <v>8.8350000000000009</v>
      </c>
      <c r="I27" s="57">
        <v>7.7859999999999996</v>
      </c>
      <c r="J27" s="57">
        <v>7.1459999999999999</v>
      </c>
      <c r="K27" s="57">
        <v>17.535</v>
      </c>
      <c r="L27" s="161">
        <v>9.766</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0.46773828794515326</v>
      </c>
      <c r="D31" s="48">
        <f>-D18/D13</f>
        <v>0.44943052134415046</v>
      </c>
      <c r="E31" s="49">
        <f>(C31-D31)*10000</f>
        <v>183.07766601002805</v>
      </c>
      <c r="F31" s="123"/>
      <c r="G31" s="48">
        <f t="shared" ref="G31:K31" si="2">-G18/G13</f>
        <v>0.43678921649734714</v>
      </c>
      <c r="H31" s="48">
        <f t="shared" si="2"/>
        <v>0.4627028153844373</v>
      </c>
      <c r="I31" s="48">
        <f t="shared" si="2"/>
        <v>0.46897317886049833</v>
      </c>
      <c r="J31" s="48">
        <f t="shared" si="2"/>
        <v>0.47753283143715608</v>
      </c>
      <c r="K31" s="48">
        <f t="shared" si="2"/>
        <v>0.46698481870070818</v>
      </c>
      <c r="L31" s="48">
        <f t="shared" ref="L31" si="3">-L18/L13</f>
        <v>0.46849950948723468</v>
      </c>
      <c r="M31" s="48"/>
      <c r="N31" s="48"/>
      <c r="O31" s="5"/>
    </row>
    <row r="32" spans="1:15" ht="19.5" customHeight="1">
      <c r="A32" s="47"/>
      <c r="B32" s="40" t="s">
        <v>95</v>
      </c>
      <c r="C32" s="50">
        <v>219.68025162253039</v>
      </c>
      <c r="D32" s="50">
        <v>281.79644474209539</v>
      </c>
      <c r="E32" s="49">
        <f>(C32-D32)</f>
        <v>-62.116193119564997</v>
      </c>
      <c r="F32" s="124"/>
      <c r="G32" s="50">
        <v>256.50516197536427</v>
      </c>
      <c r="H32" s="50">
        <v>306.62171893811569</v>
      </c>
      <c r="I32" s="50">
        <v>293.48479095247518</v>
      </c>
      <c r="J32" s="50">
        <v>345.05839300304598</v>
      </c>
      <c r="K32" s="50">
        <v>176.91615516017924</v>
      </c>
      <c r="L32" s="50">
        <v>261.94162838735593</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4700.5550000000003</v>
      </c>
      <c r="D34" s="57">
        <v>4454.09</v>
      </c>
      <c r="E34" s="38">
        <f>IF(C34*D34&gt;0,C34/D34-1,"n.m.")</f>
        <v>5.533453522492815E-2</v>
      </c>
      <c r="F34" s="125"/>
      <c r="G34" s="57">
        <v>4185.8720000000003</v>
      </c>
      <c r="H34" s="57">
        <v>4454.09</v>
      </c>
      <c r="I34" s="57">
        <v>4521.0940000000001</v>
      </c>
      <c r="J34" s="57">
        <v>4590.8710000000001</v>
      </c>
      <c r="K34" s="57">
        <v>4629.768</v>
      </c>
      <c r="L34" s="57">
        <v>4700.5550000000003</v>
      </c>
      <c r="M34" s="57"/>
      <c r="N34" s="57"/>
      <c r="O34" s="5"/>
    </row>
    <row r="35" spans="1:15" ht="19.5" customHeight="1">
      <c r="A35" s="54"/>
      <c r="B35" s="36" t="s">
        <v>102</v>
      </c>
      <c r="C35" s="57">
        <v>3259.3809999999999</v>
      </c>
      <c r="D35" s="57">
        <v>3006.0439999999999</v>
      </c>
      <c r="E35" s="38">
        <f>IF(C35*D35&gt;0,C35/D35-1,"n.m.")</f>
        <v>8.4275878862717812E-2</v>
      </c>
      <c r="F35" s="125"/>
      <c r="G35" s="57">
        <v>3043.875</v>
      </c>
      <c r="H35" s="57">
        <v>3006.0439999999999</v>
      </c>
      <c r="I35" s="57">
        <v>2962.1039999999998</v>
      </c>
      <c r="J35" s="57">
        <v>3644.9090000000001</v>
      </c>
      <c r="K35" s="57">
        <v>3287.9059999999999</v>
      </c>
      <c r="L35" s="57">
        <v>3259.3809999999999</v>
      </c>
      <c r="M35" s="57"/>
      <c r="N35" s="57"/>
      <c r="O35" s="5"/>
    </row>
    <row r="36" spans="1:15" ht="19.5" customHeight="1">
      <c r="A36" s="47"/>
      <c r="B36" s="40" t="s">
        <v>178</v>
      </c>
      <c r="C36" s="57">
        <v>5157.3554999999997</v>
      </c>
      <c r="D36" s="57">
        <v>4688.0995000000003</v>
      </c>
      <c r="E36" s="38">
        <f>IF(C36*D36&gt;0,C36/D36-1,"n.m.")</f>
        <v>0.10009514516490081</v>
      </c>
      <c r="F36" s="126"/>
      <c r="G36" s="57">
        <v>4260</v>
      </c>
      <c r="H36" s="57">
        <v>4688.0995000000003</v>
      </c>
      <c r="I36" s="57">
        <v>4589.7855</v>
      </c>
      <c r="J36" s="57">
        <v>4831.4889999999996</v>
      </c>
      <c r="K36" s="57">
        <v>4932.95</v>
      </c>
      <c r="L36" s="57">
        <v>5157.3554999999997</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3363.35</v>
      </c>
      <c r="D38" s="57">
        <v>3346.95</v>
      </c>
      <c r="E38" s="38">
        <f>IF(C38*D38&gt;0,C38/D38-1,"n.m.")</f>
        <v>4.8999835671283964E-3</v>
      </c>
      <c r="F38" s="123"/>
      <c r="G38" s="57">
        <v>3286.85</v>
      </c>
      <c r="H38" s="57">
        <v>3346.95</v>
      </c>
      <c r="I38" s="57">
        <v>3388.73</v>
      </c>
      <c r="J38" s="57">
        <v>3368.85</v>
      </c>
      <c r="K38" s="57">
        <v>3350.1</v>
      </c>
      <c r="L38" s="57">
        <v>3363.35</v>
      </c>
      <c r="M38" s="57"/>
      <c r="N38" s="57"/>
    </row>
    <row r="39" spans="1:15" ht="19.5" customHeight="1">
      <c r="B39" s="36" t="s">
        <v>99</v>
      </c>
      <c r="C39" s="57">
        <v>184</v>
      </c>
      <c r="D39" s="57">
        <v>185</v>
      </c>
      <c r="E39" s="38">
        <f>IF(C39*D39&gt;0,C39/D39-1,"n.m.")</f>
        <v>-5.4054054054053502E-3</v>
      </c>
      <c r="F39" s="123"/>
      <c r="G39" s="57">
        <v>199</v>
      </c>
      <c r="H39" s="57">
        <v>185</v>
      </c>
      <c r="I39" s="57">
        <v>185</v>
      </c>
      <c r="J39" s="57">
        <v>184</v>
      </c>
      <c r="K39" s="57">
        <v>183</v>
      </c>
      <c r="L39" s="57">
        <v>184</v>
      </c>
    </row>
    <row r="40" spans="1:15" ht="12.75" customHeight="1">
      <c r="C40" s="57"/>
      <c r="D40" s="57"/>
      <c r="H40" s="57"/>
      <c r="I40" s="57"/>
      <c r="J40" s="57"/>
      <c r="K40" s="57"/>
      <c r="L40" s="57"/>
      <c r="M40" s="57"/>
      <c r="N40" s="57"/>
    </row>
    <row r="41" spans="1:15" ht="12.75" customHeight="1">
      <c r="C41" s="57"/>
    </row>
    <row r="42" spans="1:15" ht="12.75" customHeight="1">
      <c r="C42" s="57"/>
      <c r="D42" s="57"/>
      <c r="H42" s="57"/>
      <c r="I42" s="57"/>
      <c r="J42" s="57"/>
      <c r="K42" s="57"/>
      <c r="L42" s="57"/>
      <c r="M42" s="57"/>
      <c r="N42" s="57"/>
    </row>
    <row r="43" spans="1:15" ht="12.75" customHeight="1">
      <c r="C43" s="57"/>
      <c r="D43" s="57"/>
      <c r="H43" s="57"/>
      <c r="I43" s="57"/>
      <c r="J43" s="57"/>
      <c r="K43" s="57"/>
      <c r="L43" s="57"/>
      <c r="M43" s="57"/>
      <c r="N43" s="57"/>
    </row>
    <row r="44" spans="1:15" ht="12.75" customHeight="1">
      <c r="C44" s="57"/>
      <c r="D44" s="57"/>
      <c r="H44" s="57"/>
      <c r="I44" s="57"/>
      <c r="J44" s="57"/>
      <c r="K44" s="57"/>
      <c r="L44" s="57"/>
      <c r="M44" s="57"/>
      <c r="N44"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34</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306.327</v>
      </c>
      <c r="D8" s="102">
        <v>338.29899999999998</v>
      </c>
      <c r="E8" s="33">
        <f t="shared" ref="E8:E22" si="0">IF(ISERROR(C8/D8-1)=TRUE,"n.m.",IF(OR(C8/D8-1&gt;150%=TRUE,C8/D8-1&lt;-100%=TRUE)=TRUE,"n.m.",C8/D8-1))</f>
        <v>-9.4508112645913744E-2</v>
      </c>
      <c r="F8" s="63">
        <v>0.21960205038483741</v>
      </c>
      <c r="G8" s="102">
        <v>165.90100000000001</v>
      </c>
      <c r="H8" s="102">
        <v>172.398</v>
      </c>
      <c r="I8" s="102">
        <v>196.56399999999999</v>
      </c>
      <c r="J8" s="102">
        <v>161.79</v>
      </c>
      <c r="K8" s="102">
        <v>144</v>
      </c>
      <c r="L8" s="159">
        <v>162.327</v>
      </c>
      <c r="M8" s="102"/>
      <c r="N8" s="102"/>
      <c r="O8" s="34"/>
    </row>
    <row r="9" spans="1:15" s="16" customFormat="1" ht="19.5" customHeight="1">
      <c r="A9" s="9"/>
      <c r="B9" s="31" t="s">
        <v>70</v>
      </c>
      <c r="C9" s="101">
        <v>0</v>
      </c>
      <c r="D9" s="102">
        <v>0</v>
      </c>
      <c r="E9" s="33" t="str">
        <f t="shared" si="0"/>
        <v>n.m.</v>
      </c>
      <c r="F9" s="63" t="s">
        <v>242</v>
      </c>
      <c r="G9" s="102">
        <v>0</v>
      </c>
      <c r="H9" s="102">
        <v>0</v>
      </c>
      <c r="I9" s="102">
        <v>0</v>
      </c>
      <c r="J9" s="102">
        <v>0</v>
      </c>
      <c r="K9" s="102">
        <v>0</v>
      </c>
      <c r="L9" s="159">
        <v>0</v>
      </c>
      <c r="M9" s="102"/>
      <c r="N9" s="102"/>
      <c r="O9" s="34"/>
    </row>
    <row r="10" spans="1:15" s="16" customFormat="1" ht="19.5" customHeight="1">
      <c r="A10" s="9"/>
      <c r="B10" s="31" t="s">
        <v>71</v>
      </c>
      <c r="C10" s="101">
        <v>28.876999999999999</v>
      </c>
      <c r="D10" s="102">
        <v>69.707999999999998</v>
      </c>
      <c r="E10" s="33">
        <f t="shared" si="0"/>
        <v>-0.58574338669880066</v>
      </c>
      <c r="F10" s="63">
        <v>-0.44204004251884432</v>
      </c>
      <c r="G10" s="102">
        <v>32.6</v>
      </c>
      <c r="H10" s="102">
        <v>37.107999999999997</v>
      </c>
      <c r="I10" s="102">
        <v>33.143000000000001</v>
      </c>
      <c r="J10" s="102">
        <v>23.132000000000001</v>
      </c>
      <c r="K10" s="102">
        <v>12.244999999999999</v>
      </c>
      <c r="L10" s="159">
        <v>16.632000000000001</v>
      </c>
      <c r="M10" s="102"/>
      <c r="N10" s="102"/>
      <c r="O10" s="34"/>
    </row>
    <row r="11" spans="1:15" s="16" customFormat="1" ht="19.5" customHeight="1">
      <c r="A11" s="9"/>
      <c r="B11" s="31" t="s">
        <v>72</v>
      </c>
      <c r="C11" s="101">
        <v>39.847000000000001</v>
      </c>
      <c r="D11" s="102">
        <v>18.332999999999998</v>
      </c>
      <c r="E11" s="33">
        <f>IF(ISERROR(C11/D11-1)=TRUE,"n.m.",IF(OR(C11/D11-1&gt;150%=TRUE,C11/D11-1&lt;-100%=TRUE)=TRUE,"n.m.",C11/D11-1))</f>
        <v>1.1735122456771943</v>
      </c>
      <c r="F11" s="63">
        <v>1.9274917074192282</v>
      </c>
      <c r="G11" s="102">
        <v>-5.2969999999999997</v>
      </c>
      <c r="H11" s="102">
        <v>23.63</v>
      </c>
      <c r="I11" s="102">
        <v>2.0870000000000002</v>
      </c>
      <c r="J11" s="102">
        <v>-50.578000000000003</v>
      </c>
      <c r="K11" s="102">
        <v>9.734</v>
      </c>
      <c r="L11" s="159">
        <v>30.113</v>
      </c>
      <c r="M11" s="102"/>
      <c r="N11" s="102"/>
      <c r="O11" s="34"/>
    </row>
    <row r="12" spans="1:15" s="16" customFormat="1" ht="19.5" customHeight="1">
      <c r="A12" s="9"/>
      <c r="B12" s="31" t="s">
        <v>73</v>
      </c>
      <c r="C12" s="101">
        <v>0.94899999999999995</v>
      </c>
      <c r="D12" s="102">
        <v>3.17</v>
      </c>
      <c r="E12" s="33">
        <f>IF(ISERROR(C12/D12-1)=TRUE,"n.m.",IF(OR(C12/D12-1&gt;150%=TRUE,C12/D12-1&lt;-100%=TRUE)=TRUE,"n.m.",C12/D12-1))</f>
        <v>-0.70063091482649842</v>
      </c>
      <c r="F12" s="63">
        <v>-0.59667567479138317</v>
      </c>
      <c r="G12" s="102">
        <v>1.79</v>
      </c>
      <c r="H12" s="102">
        <v>1.38</v>
      </c>
      <c r="I12" s="102">
        <v>2.2080000000000002</v>
      </c>
      <c r="J12" s="102">
        <v>-1.7330000000000001</v>
      </c>
      <c r="K12" s="102">
        <v>0.29099999999999998</v>
      </c>
      <c r="L12" s="159">
        <v>0.65800000000000003</v>
      </c>
      <c r="M12" s="102"/>
      <c r="N12" s="102"/>
      <c r="O12" s="34"/>
    </row>
    <row r="13" spans="1:15" s="39" customFormat="1" ht="19.5" customHeight="1">
      <c r="A13" s="35"/>
      <c r="B13" s="36" t="s">
        <v>74</v>
      </c>
      <c r="C13" s="103">
        <v>376</v>
      </c>
      <c r="D13" s="57">
        <v>429.51</v>
      </c>
      <c r="E13" s="38">
        <f t="shared" si="0"/>
        <v>-0.12458382808316448</v>
      </c>
      <c r="F13" s="89">
        <v>0.17909371370150293</v>
      </c>
      <c r="G13" s="57">
        <v>194.994</v>
      </c>
      <c r="H13" s="57">
        <v>234.51599999999999</v>
      </c>
      <c r="I13" s="57">
        <v>234.00200000000001</v>
      </c>
      <c r="J13" s="57">
        <v>132.61099999999999</v>
      </c>
      <c r="K13" s="57">
        <v>166.27</v>
      </c>
      <c r="L13" s="160">
        <v>209.73</v>
      </c>
      <c r="M13" s="57"/>
      <c r="N13" s="57"/>
      <c r="O13" s="15"/>
    </row>
    <row r="14" spans="1:15" s="16" customFormat="1" ht="19.5" customHeight="1">
      <c r="A14" s="9"/>
      <c r="B14" s="31" t="s">
        <v>75</v>
      </c>
      <c r="C14" s="101">
        <v>-62.353000000000002</v>
      </c>
      <c r="D14" s="102">
        <v>-76.716999999999999</v>
      </c>
      <c r="E14" s="33">
        <f t="shared" si="0"/>
        <v>-0.18723359881121526</v>
      </c>
      <c r="F14" s="63">
        <v>9.471060228961066E-2</v>
      </c>
      <c r="G14" s="102">
        <v>-38.774000000000001</v>
      </c>
      <c r="H14" s="102">
        <v>-37.942999999999998</v>
      </c>
      <c r="I14" s="102">
        <v>-37.061999999999998</v>
      </c>
      <c r="J14" s="102">
        <v>-28.71</v>
      </c>
      <c r="K14" s="102">
        <v>-28.911999999999999</v>
      </c>
      <c r="L14" s="159">
        <v>-33.441000000000003</v>
      </c>
      <c r="M14" s="102"/>
      <c r="N14" s="102"/>
      <c r="O14" s="34"/>
    </row>
    <row r="15" spans="1:15" s="16" customFormat="1" ht="19.5" customHeight="1">
      <c r="A15" s="9"/>
      <c r="B15" s="31" t="s">
        <v>76</v>
      </c>
      <c r="C15" s="101">
        <v>-35.737000000000002</v>
      </c>
      <c r="D15" s="102">
        <v>-42.984000000000002</v>
      </c>
      <c r="E15" s="33">
        <f>IF(ISERROR(C15/D15-1)=TRUE,"n.m.",IF(OR(C15/D15-1&gt;150%=TRUE,C15/D15-1&lt;-100%=TRUE)=TRUE,"n.m.",C15/D15-1))</f>
        <v>-0.16859761771822068</v>
      </c>
      <c r="F15" s="240">
        <v>0.11981130288048036</v>
      </c>
      <c r="G15" s="102">
        <v>-19.32</v>
      </c>
      <c r="H15" s="102">
        <v>-23.663999999999998</v>
      </c>
      <c r="I15" s="102">
        <v>-23.092000000000002</v>
      </c>
      <c r="J15" s="102">
        <v>-20.499000000000002</v>
      </c>
      <c r="K15" s="102">
        <v>-16.43</v>
      </c>
      <c r="L15" s="159">
        <v>-19.307000000000002</v>
      </c>
      <c r="M15" s="102"/>
      <c r="N15" s="102"/>
      <c r="O15" s="34"/>
    </row>
    <row r="16" spans="1:15" s="16" customFormat="1" ht="19.5" customHeight="1">
      <c r="A16" s="9"/>
      <c r="B16" s="31" t="s">
        <v>77</v>
      </c>
      <c r="C16" s="101">
        <v>0</v>
      </c>
      <c r="D16" s="102">
        <v>0</v>
      </c>
      <c r="E16" s="33" t="str">
        <f t="shared" si="0"/>
        <v>n.m.</v>
      </c>
      <c r="F16" s="63" t="s">
        <v>242</v>
      </c>
      <c r="G16" s="102">
        <v>0</v>
      </c>
      <c r="H16" s="102">
        <v>0</v>
      </c>
      <c r="I16" s="102">
        <v>0</v>
      </c>
      <c r="J16" s="102">
        <v>0</v>
      </c>
      <c r="K16" s="102">
        <v>0</v>
      </c>
      <c r="L16" s="159">
        <v>0</v>
      </c>
      <c r="M16" s="102"/>
      <c r="N16" s="102"/>
      <c r="O16" s="34"/>
    </row>
    <row r="17" spans="1:15" s="16" customFormat="1" ht="19.5" customHeight="1">
      <c r="A17" s="9"/>
      <c r="B17" s="31" t="s">
        <v>78</v>
      </c>
      <c r="C17" s="101">
        <v>-12.457000000000001</v>
      </c>
      <c r="D17" s="102">
        <v>-15.067</v>
      </c>
      <c r="E17" s="33">
        <f t="shared" si="0"/>
        <v>-0.17322625605628195</v>
      </c>
      <c r="F17" s="63">
        <v>0.11357701532204743</v>
      </c>
      <c r="G17" s="102">
        <v>-7.7510000000000003</v>
      </c>
      <c r="H17" s="102">
        <v>-7.3159999999999998</v>
      </c>
      <c r="I17" s="102">
        <v>-7.6609999999999996</v>
      </c>
      <c r="J17" s="102">
        <v>-6.06</v>
      </c>
      <c r="K17" s="102">
        <v>-5.55</v>
      </c>
      <c r="L17" s="159">
        <v>-6.907</v>
      </c>
      <c r="M17" s="102"/>
      <c r="N17" s="102"/>
      <c r="O17" s="34"/>
    </row>
    <row r="18" spans="1:15" s="39" customFormat="1" ht="19.5" customHeight="1">
      <c r="A18" s="35"/>
      <c r="B18" s="40" t="s">
        <v>79</v>
      </c>
      <c r="C18" s="103">
        <v>-110.547</v>
      </c>
      <c r="D18" s="57">
        <v>-134.768</v>
      </c>
      <c r="E18" s="38">
        <f t="shared" si="0"/>
        <v>-0.17972367327555505</v>
      </c>
      <c r="F18" s="89">
        <v>0.10482567975131295</v>
      </c>
      <c r="G18" s="57">
        <v>-65.844999999999999</v>
      </c>
      <c r="H18" s="57">
        <v>-68.923000000000002</v>
      </c>
      <c r="I18" s="57">
        <v>-67.814999999999998</v>
      </c>
      <c r="J18" s="57">
        <v>-55.268999999999998</v>
      </c>
      <c r="K18" s="57">
        <v>-50.892000000000003</v>
      </c>
      <c r="L18" s="160">
        <v>-59.655000000000001</v>
      </c>
      <c r="M18" s="57"/>
      <c r="N18" s="57"/>
      <c r="O18" s="15"/>
    </row>
    <row r="19" spans="1:15" s="39" customFormat="1" ht="19.5" customHeight="1">
      <c r="A19" s="35"/>
      <c r="B19" s="40" t="s">
        <v>80</v>
      </c>
      <c r="C19" s="103">
        <v>265.45299999999997</v>
      </c>
      <c r="D19" s="57">
        <v>294.74200000000002</v>
      </c>
      <c r="E19" s="38">
        <f t="shared" si="0"/>
        <v>-9.937165385320057E-2</v>
      </c>
      <c r="F19" s="89">
        <v>0.2130520526432686</v>
      </c>
      <c r="G19" s="57">
        <v>129.149</v>
      </c>
      <c r="H19" s="57">
        <v>165.59299999999999</v>
      </c>
      <c r="I19" s="57">
        <v>166.18700000000001</v>
      </c>
      <c r="J19" s="57">
        <v>77.341999999999999</v>
      </c>
      <c r="K19" s="57">
        <v>115.378</v>
      </c>
      <c r="L19" s="160">
        <v>150.07499999999999</v>
      </c>
      <c r="M19" s="57"/>
      <c r="N19" s="57"/>
      <c r="O19" s="15"/>
    </row>
    <row r="20" spans="1:15" s="16" customFormat="1" ht="19.5" customHeight="1">
      <c r="A20" s="9"/>
      <c r="B20" s="41" t="s">
        <v>81</v>
      </c>
      <c r="C20" s="101">
        <v>-106.86</v>
      </c>
      <c r="D20" s="102">
        <v>-45.81</v>
      </c>
      <c r="E20" s="33">
        <f t="shared" si="0"/>
        <v>1.33267845448592</v>
      </c>
      <c r="F20" s="63" t="s">
        <v>27</v>
      </c>
      <c r="G20" s="102">
        <v>-16.991</v>
      </c>
      <c r="H20" s="102">
        <v>-28.818999999999999</v>
      </c>
      <c r="I20" s="102">
        <v>-17.41</v>
      </c>
      <c r="J20" s="102">
        <v>-21.949000000000002</v>
      </c>
      <c r="K20" s="102">
        <v>-34.515000000000001</v>
      </c>
      <c r="L20" s="159">
        <v>-72.344999999999999</v>
      </c>
      <c r="M20" s="102"/>
      <c r="N20" s="102"/>
      <c r="O20" s="34"/>
    </row>
    <row r="21" spans="1:15" s="39" customFormat="1" ht="19.5" customHeight="1">
      <c r="A21" s="35"/>
      <c r="B21" s="40" t="s">
        <v>82</v>
      </c>
      <c r="C21" s="103">
        <v>158.59299999999999</v>
      </c>
      <c r="D21" s="57">
        <v>248.93199999999999</v>
      </c>
      <c r="E21" s="38">
        <f t="shared" si="0"/>
        <v>-0.36290633586682308</v>
      </c>
      <c r="F21" s="89">
        <v>-0.1419010005266243</v>
      </c>
      <c r="G21" s="57">
        <v>112.158</v>
      </c>
      <c r="H21" s="57">
        <v>136.774</v>
      </c>
      <c r="I21" s="57">
        <v>148.77699999999999</v>
      </c>
      <c r="J21" s="57">
        <v>55.393000000000001</v>
      </c>
      <c r="K21" s="57">
        <v>80.863</v>
      </c>
      <c r="L21" s="160">
        <v>77.73</v>
      </c>
      <c r="M21" s="57"/>
      <c r="N21" s="57"/>
      <c r="O21" s="15"/>
    </row>
    <row r="22" spans="1:15" s="16" customFormat="1" ht="19.5" customHeight="1">
      <c r="A22" s="9"/>
      <c r="B22" s="31" t="s">
        <v>195</v>
      </c>
      <c r="C22" s="101">
        <v>-4.2439999999999998</v>
      </c>
      <c r="D22" s="102">
        <v>-3.0960000000000001</v>
      </c>
      <c r="E22" s="33">
        <f t="shared" si="0"/>
        <v>0.37080103359173111</v>
      </c>
      <c r="F22" s="63">
        <v>0.84632438411254385</v>
      </c>
      <c r="G22" s="102">
        <v>-1.51</v>
      </c>
      <c r="H22" s="102">
        <v>-1.5860000000000001</v>
      </c>
      <c r="I22" s="102">
        <v>-1.696</v>
      </c>
      <c r="J22" s="102">
        <v>-1.7</v>
      </c>
      <c r="K22" s="102">
        <v>-1.6439999999999999</v>
      </c>
      <c r="L22" s="159">
        <v>-2.6</v>
      </c>
      <c r="M22" s="102"/>
      <c r="N22" s="102"/>
      <c r="O22" s="34"/>
    </row>
    <row r="23" spans="1:15" s="16" customFormat="1" ht="19.5" customHeight="1">
      <c r="A23" s="9"/>
      <c r="B23" s="246" t="s">
        <v>196</v>
      </c>
      <c r="C23" s="101">
        <v>-3.6560000000000001</v>
      </c>
      <c r="D23" s="102">
        <v>-3.1280000000000001</v>
      </c>
      <c r="E23" s="33">
        <f>IF(ISERROR(C23/D23-1)=TRUE,"n.m.",IF(OR(C23/D23-1&gt;150%=TRUE,C23/D23-1&lt;-100%=TRUE)=TRUE,"n.m.",C23/D23-1))</f>
        <v>0.16879795396419439</v>
      </c>
      <c r="F23" s="63">
        <v>0.57424754550315316</v>
      </c>
      <c r="G23" s="102">
        <v>-1.5620000000000001</v>
      </c>
      <c r="H23" s="102">
        <v>-1.5660000000000001</v>
      </c>
      <c r="I23" s="102">
        <v>-1.6970000000000001</v>
      </c>
      <c r="J23" s="102">
        <v>-1.62</v>
      </c>
      <c r="K23" s="102">
        <v>-1.601</v>
      </c>
      <c r="L23" s="159">
        <v>-2.0550000000000002</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0</v>
      </c>
      <c r="K24" s="102">
        <v>0</v>
      </c>
      <c r="L24" s="159">
        <v>0</v>
      </c>
      <c r="M24" s="102"/>
      <c r="N24" s="102"/>
      <c r="O24" s="34"/>
    </row>
    <row r="25" spans="1:15" s="39" customFormat="1" ht="19.5" customHeight="1">
      <c r="A25" s="9"/>
      <c r="B25" s="31" t="s">
        <v>85</v>
      </c>
      <c r="C25" s="101">
        <v>0.22800000000000001</v>
      </c>
      <c r="D25" s="102">
        <v>1.19</v>
      </c>
      <c r="E25" s="33">
        <f t="shared" si="1"/>
        <v>-0.80840336134453783</v>
      </c>
      <c r="F25" s="63">
        <v>-0.741939539587125</v>
      </c>
      <c r="G25" s="102">
        <v>0.128</v>
      </c>
      <c r="H25" s="102">
        <v>1.0620000000000001</v>
      </c>
      <c r="I25" s="102">
        <v>5.1999999999999998E-2</v>
      </c>
      <c r="J25" s="102">
        <v>-4.2999999999999997E-2</v>
      </c>
      <c r="K25" s="102">
        <v>3.5999999999999997E-2</v>
      </c>
      <c r="L25" s="159">
        <v>0.192</v>
      </c>
      <c r="M25" s="102"/>
      <c r="N25" s="102"/>
      <c r="O25" s="15"/>
    </row>
    <row r="26" spans="1:15" s="239" customFormat="1" ht="19.5" customHeight="1">
      <c r="A26" s="176"/>
      <c r="B26" s="40" t="s">
        <v>86</v>
      </c>
      <c r="C26" s="103">
        <v>154.577</v>
      </c>
      <c r="D26" s="57">
        <v>247.02600000000001</v>
      </c>
      <c r="E26" s="38">
        <f t="shared" si="1"/>
        <v>-0.37424805486062196</v>
      </c>
      <c r="F26" s="89">
        <v>-0.15717708120163906</v>
      </c>
      <c r="G26" s="57">
        <v>110.776</v>
      </c>
      <c r="H26" s="57">
        <v>136.25</v>
      </c>
      <c r="I26" s="57">
        <v>147.13300000000001</v>
      </c>
      <c r="J26" s="57">
        <v>53.65</v>
      </c>
      <c r="K26" s="57">
        <v>79.254999999999995</v>
      </c>
      <c r="L26" s="160">
        <v>75.322000000000003</v>
      </c>
      <c r="M26" s="57"/>
      <c r="N26" s="57"/>
      <c r="O26" s="19"/>
    </row>
    <row r="27" spans="1:15" ht="19.5" customHeight="1" thickBot="1">
      <c r="A27" s="176"/>
      <c r="B27" s="40" t="s">
        <v>188</v>
      </c>
      <c r="C27" s="104">
        <v>124.47</v>
      </c>
      <c r="D27" s="105">
        <v>197.28899999999999</v>
      </c>
      <c r="E27" s="42">
        <f t="shared" si="1"/>
        <v>-0.36909812508553441</v>
      </c>
      <c r="F27" s="90">
        <v>-0.15024040762031657</v>
      </c>
      <c r="G27" s="57">
        <v>87.554000000000002</v>
      </c>
      <c r="H27" s="57">
        <v>109.735</v>
      </c>
      <c r="I27" s="57">
        <v>116.57599999999999</v>
      </c>
      <c r="J27" s="57">
        <v>40.572000000000003</v>
      </c>
      <c r="K27" s="57">
        <v>63.313000000000002</v>
      </c>
      <c r="L27" s="161">
        <v>61.156999999999996</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0.29400797872340423</v>
      </c>
      <c r="D31" s="48">
        <f>-D18/D13</f>
        <v>0.31377150706619172</v>
      </c>
      <c r="E31" s="49">
        <f>(C31-D31)*10000</f>
        <v>-197.63528342787495</v>
      </c>
      <c r="F31" s="123"/>
      <c r="G31" s="48">
        <f t="shared" ref="G31:K31" si="2">-G18/G13</f>
        <v>0.33767705672995069</v>
      </c>
      <c r="H31" s="48">
        <f t="shared" si="2"/>
        <v>0.29389465963942762</v>
      </c>
      <c r="I31" s="48">
        <f t="shared" si="2"/>
        <v>0.28980521534003983</v>
      </c>
      <c r="J31" s="48">
        <f t="shared" si="2"/>
        <v>0.41677538062453345</v>
      </c>
      <c r="K31" s="48">
        <f t="shared" si="2"/>
        <v>0.3060804715222229</v>
      </c>
      <c r="L31" s="48">
        <f t="shared" ref="L31" si="3">-L18/L13</f>
        <v>0.28443713345730226</v>
      </c>
      <c r="M31" s="48"/>
      <c r="N31" s="48"/>
      <c r="O31" s="5"/>
    </row>
    <row r="32" spans="1:15" ht="19.5" customHeight="1">
      <c r="A32" s="47"/>
      <c r="B32" s="40" t="s">
        <v>95</v>
      </c>
      <c r="C32" s="50">
        <v>169.06620114131553</v>
      </c>
      <c r="D32" s="50">
        <v>74.129657682518129</v>
      </c>
      <c r="E32" s="49">
        <f>(C32-D32)</f>
        <v>94.936543458797402</v>
      </c>
      <c r="F32" s="124"/>
      <c r="G32" s="50">
        <v>56.272294183115299</v>
      </c>
      <c r="H32" s="50">
        <v>91.191074039587932</v>
      </c>
      <c r="I32" s="50">
        <v>50.484016596511715</v>
      </c>
      <c r="J32" s="50">
        <v>68.594223517272795</v>
      </c>
      <c r="K32" s="50">
        <v>112.12880632160866</v>
      </c>
      <c r="L32" s="50">
        <v>223.11869088589293</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12697.995000000001</v>
      </c>
      <c r="D34" s="57">
        <v>13373.962</v>
      </c>
      <c r="E34" s="38">
        <f>IF(C34*D34&gt;0,C34/D34-1,"n.m.")</f>
        <v>-5.0543511339422031E-2</v>
      </c>
      <c r="F34" s="125"/>
      <c r="G34" s="57">
        <v>11908.337</v>
      </c>
      <c r="H34" s="57">
        <v>13373.962</v>
      </c>
      <c r="I34" s="57">
        <v>14214.968000000001</v>
      </c>
      <c r="J34" s="57">
        <v>11383.689</v>
      </c>
      <c r="K34" s="57">
        <v>13241.562</v>
      </c>
      <c r="L34" s="57">
        <v>12697.995000000001</v>
      </c>
      <c r="M34" s="57"/>
      <c r="N34" s="57"/>
      <c r="O34" s="5"/>
    </row>
    <row r="35" spans="1:15" ht="19.5" customHeight="1">
      <c r="A35" s="54"/>
      <c r="B35" s="36" t="s">
        <v>102</v>
      </c>
      <c r="C35" s="57">
        <v>13652.67</v>
      </c>
      <c r="D35" s="57">
        <v>12469.67</v>
      </c>
      <c r="E35" s="38">
        <f>IF(C35*D35&gt;0,C35/D35-1,"n.m.")</f>
        <v>9.4870193036383554E-2</v>
      </c>
      <c r="F35" s="125"/>
      <c r="G35" s="57">
        <v>11286.947</v>
      </c>
      <c r="H35" s="57">
        <v>12469.67</v>
      </c>
      <c r="I35" s="57">
        <v>13076.04</v>
      </c>
      <c r="J35" s="57">
        <v>12057.646000000001</v>
      </c>
      <c r="K35" s="57">
        <v>13320.507</v>
      </c>
      <c r="L35" s="57">
        <v>13652.67</v>
      </c>
      <c r="M35" s="57"/>
      <c r="N35" s="57"/>
      <c r="O35" s="5"/>
    </row>
    <row r="36" spans="1:15" ht="19.5" customHeight="1">
      <c r="A36" s="47"/>
      <c r="B36" s="40" t="s">
        <v>178</v>
      </c>
      <c r="C36" s="57">
        <v>16796.335999999999</v>
      </c>
      <c r="D36" s="57">
        <v>16677.1165</v>
      </c>
      <c r="E36" s="38">
        <f>IF(C36*D36&gt;0,C36/D36-1,"n.m.")</f>
        <v>7.1486878442084123E-3</v>
      </c>
      <c r="F36" s="126"/>
      <c r="G36" s="57">
        <v>18041.711500000001</v>
      </c>
      <c r="H36" s="57">
        <v>16677.1165</v>
      </c>
      <c r="I36" s="57">
        <v>17858.2945</v>
      </c>
      <c r="J36" s="57">
        <v>15690.424000000001</v>
      </c>
      <c r="K36" s="57">
        <v>17431.163</v>
      </c>
      <c r="L36" s="57">
        <v>16796.335999999999</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3910.5</v>
      </c>
      <c r="D38" s="57">
        <v>3972.5</v>
      </c>
      <c r="E38" s="38">
        <f>IF(C38*D38&gt;0,C38/D38-1,"n.m.")</f>
        <v>-1.5607300188797968E-2</v>
      </c>
      <c r="F38" s="123"/>
      <c r="G38" s="57">
        <v>3962</v>
      </c>
      <c r="H38" s="57">
        <v>3972.5</v>
      </c>
      <c r="I38" s="57">
        <v>3948</v>
      </c>
      <c r="J38" s="57">
        <v>3983.5</v>
      </c>
      <c r="K38" s="57">
        <v>3959.5</v>
      </c>
      <c r="L38" s="57">
        <v>3910.5</v>
      </c>
      <c r="M38" s="57"/>
      <c r="N38" s="57"/>
    </row>
    <row r="39" spans="1:15" ht="19.5" customHeight="1">
      <c r="B39" s="36" t="s">
        <v>99</v>
      </c>
      <c r="C39" s="57">
        <v>102</v>
      </c>
      <c r="D39" s="57">
        <v>107</v>
      </c>
      <c r="E39" s="38">
        <f>IF(C39*D39&gt;0,C39/D39-1,"n.m.")</f>
        <v>-4.6728971962616828E-2</v>
      </c>
      <c r="F39" s="123"/>
      <c r="G39" s="57">
        <v>109</v>
      </c>
      <c r="H39" s="57">
        <v>107</v>
      </c>
      <c r="I39" s="57">
        <v>108</v>
      </c>
      <c r="J39" s="57">
        <v>110</v>
      </c>
      <c r="K39" s="57">
        <v>103</v>
      </c>
      <c r="L39" s="57">
        <v>102</v>
      </c>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row r="46" spans="1:15">
      <c r="C46" s="57"/>
      <c r="D46" s="57"/>
      <c r="H46" s="57"/>
      <c r="I46" s="57"/>
      <c r="J46" s="57"/>
      <c r="K46" s="57"/>
      <c r="L46" s="57"/>
      <c r="M46" s="57"/>
      <c r="N46"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zoomScale="85" zoomScaleNormal="85" workbookViewId="0">
      <pane ySplit="6" topLeftCell="A7" activePane="bottomLeft" state="frozen"/>
      <selection activeCell="D31" sqref="D31:Y31"/>
      <selection pane="bottomLeft"/>
    </sheetView>
  </sheetViews>
  <sheetFormatPr defaultRowHeight="12.75"/>
  <cols>
    <col min="1" max="1" width="1" customWidth="1"/>
    <col min="2" max="2" width="49.7109375" customWidth="1"/>
    <col min="3" max="4" width="12" customWidth="1"/>
    <col min="5" max="5" width="12" style="2" customWidth="1"/>
    <col min="6" max="13" width="11.42578125" customWidth="1"/>
  </cols>
  <sheetData>
    <row r="1" spans="1:13" ht="15" customHeight="1">
      <c r="A1" s="5"/>
      <c r="B1" s="6"/>
      <c r="C1" s="5"/>
      <c r="D1" s="5"/>
      <c r="E1" s="7"/>
      <c r="F1" s="5"/>
      <c r="G1" s="5"/>
      <c r="H1" s="5"/>
      <c r="I1" s="5"/>
      <c r="J1" s="5"/>
      <c r="K1" s="5"/>
      <c r="L1" s="5"/>
      <c r="M1" s="5"/>
    </row>
    <row r="2" spans="1:13" ht="30.75" customHeight="1">
      <c r="A2" s="297" t="s">
        <v>28</v>
      </c>
      <c r="B2" s="297"/>
      <c r="C2" s="297"/>
      <c r="D2" s="297"/>
      <c r="E2" s="297"/>
      <c r="F2" s="297"/>
      <c r="G2" s="297"/>
      <c r="H2" s="297"/>
      <c r="I2" s="297"/>
      <c r="J2" s="297"/>
      <c r="K2" s="297"/>
      <c r="L2" s="297"/>
      <c r="M2" s="297"/>
    </row>
    <row r="3" spans="1:13" ht="25.5" customHeight="1">
      <c r="A3" s="5"/>
      <c r="B3" s="5"/>
      <c r="C3" s="5"/>
      <c r="D3" s="5"/>
      <c r="E3" s="7"/>
      <c r="F3" s="5"/>
      <c r="G3" s="5"/>
      <c r="H3" s="5"/>
      <c r="I3" s="5"/>
      <c r="J3" s="5"/>
      <c r="K3" s="5"/>
      <c r="L3" s="5"/>
      <c r="M3" s="5"/>
    </row>
    <row r="4" spans="1:13" ht="12.75" customHeight="1" thickBot="1">
      <c r="A4" s="5"/>
      <c r="B4" s="8" t="s">
        <v>3</v>
      </c>
      <c r="C4" s="5"/>
      <c r="D4" s="5"/>
      <c r="E4" s="7"/>
      <c r="F4" s="5"/>
      <c r="G4" s="5"/>
      <c r="H4" s="5"/>
      <c r="I4" s="5"/>
      <c r="J4" s="5"/>
      <c r="K4" s="5"/>
      <c r="L4" s="5"/>
      <c r="M4" s="5"/>
    </row>
    <row r="5" spans="1:13" s="16" customFormat="1" ht="15" customHeight="1">
      <c r="A5" s="9"/>
      <c r="B5" s="9"/>
      <c r="C5" s="179" t="s">
        <v>241</v>
      </c>
      <c r="D5" s="180"/>
      <c r="E5" s="14" t="s">
        <v>4</v>
      </c>
      <c r="F5" s="15" t="s">
        <v>50</v>
      </c>
      <c r="G5" s="15" t="s">
        <v>65</v>
      </c>
      <c r="H5" s="15" t="s">
        <v>67</v>
      </c>
      <c r="I5" s="15" t="s">
        <v>68</v>
      </c>
      <c r="J5" s="15" t="s">
        <v>50</v>
      </c>
      <c r="K5" s="156" t="s">
        <v>65</v>
      </c>
      <c r="L5" s="15" t="s">
        <v>67</v>
      </c>
      <c r="M5" s="15" t="s">
        <v>68</v>
      </c>
    </row>
    <row r="6" spans="1:13"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row>
    <row r="7" spans="1:13" s="16" customFormat="1" ht="6" customHeight="1">
      <c r="A7" s="21"/>
      <c r="B7" s="22"/>
      <c r="C7" s="23"/>
      <c r="D7" s="24"/>
      <c r="E7" s="26"/>
      <c r="F7" s="27"/>
      <c r="G7" s="27"/>
      <c r="H7" s="27"/>
      <c r="I7" s="27"/>
      <c r="J7" s="27"/>
      <c r="K7" s="158"/>
      <c r="L7" s="27"/>
      <c r="M7" s="27"/>
    </row>
    <row r="8" spans="1:13" s="16" customFormat="1" ht="19.5" customHeight="1">
      <c r="A8" s="9"/>
      <c r="B8" s="31" t="s">
        <v>69</v>
      </c>
      <c r="C8" s="101">
        <v>5962.1459999999997</v>
      </c>
      <c r="D8" s="102">
        <v>6255.8620000000001</v>
      </c>
      <c r="E8" s="63">
        <f>IF(ISERROR(C8/D8-1)=TRUE,"n.m.",IF(OR(C8/D8-1&gt;150%=TRUE,C8/D8-1&lt;-100%=TRUE)=TRUE,"n.m.",C8/D8-1))</f>
        <v>-4.695052416437584E-2</v>
      </c>
      <c r="F8" s="102">
        <v>3076.788</v>
      </c>
      <c r="G8" s="102">
        <v>3179.0740000000001</v>
      </c>
      <c r="H8" s="102">
        <v>3122.2350000000001</v>
      </c>
      <c r="I8" s="102">
        <v>3063.962</v>
      </c>
      <c r="J8" s="102">
        <v>2963.1779999999999</v>
      </c>
      <c r="K8" s="159">
        <v>2998.9679999999998</v>
      </c>
      <c r="L8" s="102"/>
      <c r="M8" s="102"/>
    </row>
    <row r="9" spans="1:13" s="16" customFormat="1" ht="19.5" customHeight="1">
      <c r="A9" s="9"/>
      <c r="B9" s="31" t="s">
        <v>70</v>
      </c>
      <c r="C9" s="101">
        <v>387.416</v>
      </c>
      <c r="D9" s="102">
        <v>425.13299999999998</v>
      </c>
      <c r="E9" s="63">
        <f t="shared" ref="E9:E34" si="0">IF(ISERROR(C9/D9-1)=TRUE,"n.m.",IF(OR(C9/D9-1&gt;150%=TRUE,C9/D9-1&lt;-100%=TRUE)=TRUE,"n.m.",C9/D9-1))</f>
        <v>-8.8718118800469425E-2</v>
      </c>
      <c r="F9" s="102">
        <v>103.931</v>
      </c>
      <c r="G9" s="102">
        <v>321.202</v>
      </c>
      <c r="H9" s="102">
        <v>177.77</v>
      </c>
      <c r="I9" s="102">
        <v>190.691</v>
      </c>
      <c r="J9" s="102">
        <v>118.35899999999999</v>
      </c>
      <c r="K9" s="159">
        <v>269.05700000000002</v>
      </c>
      <c r="L9" s="102"/>
      <c r="M9" s="102"/>
    </row>
    <row r="10" spans="1:13" s="16" customFormat="1" ht="19.5" customHeight="1">
      <c r="A10" s="9"/>
      <c r="B10" s="31" t="s">
        <v>71</v>
      </c>
      <c r="C10" s="101">
        <v>4011.3780000000002</v>
      </c>
      <c r="D10" s="102">
        <v>3853.3710000000001</v>
      </c>
      <c r="E10" s="63">
        <f t="shared" si="0"/>
        <v>4.1004875990399148E-2</v>
      </c>
      <c r="F10" s="102">
        <v>1889.913</v>
      </c>
      <c r="G10" s="102">
        <v>1963.4580000000001</v>
      </c>
      <c r="H10" s="102">
        <v>1856.259</v>
      </c>
      <c r="I10" s="102">
        <v>1883.2639999999999</v>
      </c>
      <c r="J10" s="102">
        <v>2014.1379999999999</v>
      </c>
      <c r="K10" s="159">
        <v>1997.24</v>
      </c>
      <c r="L10" s="102"/>
      <c r="M10" s="102"/>
    </row>
    <row r="11" spans="1:13" s="16" customFormat="1" ht="19.5" customHeight="1">
      <c r="A11" s="9"/>
      <c r="B11" s="31" t="s">
        <v>72</v>
      </c>
      <c r="C11" s="101">
        <v>1092.2560000000001</v>
      </c>
      <c r="D11" s="102">
        <v>813.56200000000001</v>
      </c>
      <c r="E11" s="63">
        <f t="shared" si="0"/>
        <v>0.34256024740585245</v>
      </c>
      <c r="F11" s="102">
        <v>471.721</v>
      </c>
      <c r="G11" s="102">
        <v>341.84100000000001</v>
      </c>
      <c r="H11" s="102">
        <v>383.452</v>
      </c>
      <c r="I11" s="102">
        <v>338.923</v>
      </c>
      <c r="J11" s="102">
        <v>619.46699999999998</v>
      </c>
      <c r="K11" s="159">
        <v>472.78899999999999</v>
      </c>
      <c r="L11" s="102"/>
      <c r="M11" s="102"/>
    </row>
    <row r="12" spans="1:13" s="16" customFormat="1" ht="19.5" customHeight="1">
      <c r="A12" s="9"/>
      <c r="B12" s="31" t="s">
        <v>73</v>
      </c>
      <c r="C12" s="101">
        <v>30.582999999999998</v>
      </c>
      <c r="D12" s="102">
        <v>38.595999999999997</v>
      </c>
      <c r="E12" s="63">
        <f t="shared" si="0"/>
        <v>-0.20761218779148094</v>
      </c>
      <c r="F12" s="102">
        <v>45.701000000000001</v>
      </c>
      <c r="G12" s="102">
        <v>-7.1050000000000004</v>
      </c>
      <c r="H12" s="102">
        <v>21.431000000000001</v>
      </c>
      <c r="I12" s="102">
        <v>127.627</v>
      </c>
      <c r="J12" s="102">
        <v>33.923000000000002</v>
      </c>
      <c r="K12" s="159">
        <v>-3.34</v>
      </c>
      <c r="L12" s="102"/>
      <c r="M12" s="102"/>
    </row>
    <row r="13" spans="1:13" s="39" customFormat="1" ht="19.5" customHeight="1">
      <c r="A13" s="35"/>
      <c r="B13" s="242" t="s">
        <v>74</v>
      </c>
      <c r="C13" s="103">
        <v>11483.779</v>
      </c>
      <c r="D13" s="57">
        <v>11386.523999999999</v>
      </c>
      <c r="E13" s="89">
        <f t="shared" si="0"/>
        <v>8.5412369920794262E-3</v>
      </c>
      <c r="F13" s="57">
        <v>5588.0540000000001</v>
      </c>
      <c r="G13" s="57">
        <v>5798.47</v>
      </c>
      <c r="H13" s="57">
        <v>5561.1469999999999</v>
      </c>
      <c r="I13" s="57">
        <v>5604.4669999999996</v>
      </c>
      <c r="J13" s="57">
        <v>5749.0649999999996</v>
      </c>
      <c r="K13" s="160">
        <v>5734.7139999999999</v>
      </c>
      <c r="L13" s="57"/>
      <c r="M13" s="57"/>
    </row>
    <row r="14" spans="1:13" s="16" customFormat="1" ht="19.5" customHeight="1">
      <c r="A14" s="9"/>
      <c r="B14" s="31" t="s">
        <v>75</v>
      </c>
      <c r="C14" s="101">
        <v>-4220.0600000000004</v>
      </c>
      <c r="D14" s="102">
        <v>-4089.0630000000001</v>
      </c>
      <c r="E14" s="63">
        <f t="shared" si="0"/>
        <v>3.2035945643292818E-2</v>
      </c>
      <c r="F14" s="102">
        <v>-2086.6170000000002</v>
      </c>
      <c r="G14" s="102">
        <v>-2002.4459999999999</v>
      </c>
      <c r="H14" s="102">
        <v>-2029.779</v>
      </c>
      <c r="I14" s="102">
        <v>-2082.1410000000001</v>
      </c>
      <c r="J14" s="102">
        <v>-2093.0790000000002</v>
      </c>
      <c r="K14" s="159">
        <v>-2126.9810000000002</v>
      </c>
      <c r="L14" s="102"/>
      <c r="M14" s="102"/>
    </row>
    <row r="15" spans="1:13" s="16" customFormat="1" ht="19.5" customHeight="1">
      <c r="A15" s="9"/>
      <c r="B15" s="31" t="s">
        <v>76</v>
      </c>
      <c r="C15" s="101">
        <v>-2583.2280000000001</v>
      </c>
      <c r="D15" s="102">
        <v>-2637.875</v>
      </c>
      <c r="E15" s="63">
        <f t="shared" si="0"/>
        <v>-2.0716296261195088E-2</v>
      </c>
      <c r="F15" s="102">
        <v>-1298.9559999999999</v>
      </c>
      <c r="G15" s="102">
        <v>-1338.9190000000001</v>
      </c>
      <c r="H15" s="102">
        <v>-1280.665</v>
      </c>
      <c r="I15" s="102">
        <v>-1325.4870000000001</v>
      </c>
      <c r="J15" s="102">
        <v>-1288.905</v>
      </c>
      <c r="K15" s="159">
        <v>-1294.3230000000001</v>
      </c>
      <c r="L15" s="102"/>
      <c r="M15" s="102"/>
    </row>
    <row r="16" spans="1:13" s="16" customFormat="1" ht="19.5" customHeight="1">
      <c r="A16" s="9"/>
      <c r="B16" s="31" t="s">
        <v>77</v>
      </c>
      <c r="C16" s="101">
        <v>400.68799999999999</v>
      </c>
      <c r="D16" s="102">
        <v>417.11099999999999</v>
      </c>
      <c r="E16" s="63">
        <f t="shared" si="0"/>
        <v>-3.9373212406289992E-2</v>
      </c>
      <c r="F16" s="102">
        <v>191.38499999999999</v>
      </c>
      <c r="G16" s="102">
        <v>225.726</v>
      </c>
      <c r="H16" s="102">
        <v>201.73599999999999</v>
      </c>
      <c r="I16" s="102">
        <v>214.774</v>
      </c>
      <c r="J16" s="102">
        <v>188.02099999999999</v>
      </c>
      <c r="K16" s="159">
        <v>212.667</v>
      </c>
      <c r="L16" s="102"/>
      <c r="M16" s="102"/>
    </row>
    <row r="17" spans="1:13" s="16" customFormat="1" ht="19.5" customHeight="1">
      <c r="A17" s="9"/>
      <c r="B17" s="31" t="s">
        <v>78</v>
      </c>
      <c r="C17" s="101">
        <v>-450.58199999999999</v>
      </c>
      <c r="D17" s="102">
        <v>-436.779</v>
      </c>
      <c r="E17" s="63">
        <f t="shared" si="0"/>
        <v>3.1601794042295905E-2</v>
      </c>
      <c r="F17" s="102">
        <v>-216.00899999999999</v>
      </c>
      <c r="G17" s="102">
        <v>-220.77</v>
      </c>
      <c r="H17" s="102">
        <v>-219.602</v>
      </c>
      <c r="I17" s="102">
        <v>-239.465</v>
      </c>
      <c r="J17" s="102">
        <v>-223.91</v>
      </c>
      <c r="K17" s="159">
        <v>-226.672</v>
      </c>
      <c r="L17" s="102"/>
      <c r="M17" s="102"/>
    </row>
    <row r="18" spans="1:13" s="39" customFormat="1" ht="19.5" customHeight="1">
      <c r="A18" s="35"/>
      <c r="B18" s="40" t="s">
        <v>79</v>
      </c>
      <c r="C18" s="103">
        <v>-6853.1819999999998</v>
      </c>
      <c r="D18" s="57">
        <v>-6746.6059999999998</v>
      </c>
      <c r="E18" s="89">
        <f t="shared" si="0"/>
        <v>1.5796979992606763E-2</v>
      </c>
      <c r="F18" s="57">
        <v>-3410.1970000000001</v>
      </c>
      <c r="G18" s="57">
        <v>-3336.4090000000001</v>
      </c>
      <c r="H18" s="57">
        <v>-3328.31</v>
      </c>
      <c r="I18" s="57">
        <v>-3432.319</v>
      </c>
      <c r="J18" s="57">
        <v>-3417.873</v>
      </c>
      <c r="K18" s="160">
        <v>-3435.3090000000002</v>
      </c>
      <c r="L18" s="57"/>
      <c r="M18" s="57"/>
    </row>
    <row r="19" spans="1:13" s="39" customFormat="1" ht="19.5" customHeight="1">
      <c r="A19" s="35"/>
      <c r="B19" s="40" t="s">
        <v>80</v>
      </c>
      <c r="C19" s="103">
        <v>4630.5969999999998</v>
      </c>
      <c r="D19" s="57">
        <v>4639.9179999999997</v>
      </c>
      <c r="E19" s="89">
        <f t="shared" si="0"/>
        <v>-2.0088717085086083E-3</v>
      </c>
      <c r="F19" s="57">
        <v>2177.857</v>
      </c>
      <c r="G19" s="57">
        <v>2462.0610000000001</v>
      </c>
      <c r="H19" s="57">
        <v>2232.837</v>
      </c>
      <c r="I19" s="57">
        <v>2172.1480000000001</v>
      </c>
      <c r="J19" s="57">
        <v>2331.192</v>
      </c>
      <c r="K19" s="160">
        <v>2299.4050000000002</v>
      </c>
      <c r="L19" s="57"/>
      <c r="M19" s="57"/>
    </row>
    <row r="20" spans="1:13" s="16" customFormat="1" ht="19.5" customHeight="1">
      <c r="A20" s="9"/>
      <c r="B20" s="41" t="s">
        <v>81</v>
      </c>
      <c r="C20" s="101">
        <v>-1893.317</v>
      </c>
      <c r="D20" s="102">
        <v>-1841.752</v>
      </c>
      <c r="E20" s="63">
        <f t="shared" si="0"/>
        <v>2.7997797749099718E-2</v>
      </c>
      <c r="F20" s="102">
        <v>-838.37800000000004</v>
      </c>
      <c r="G20" s="102">
        <v>-1003.374</v>
      </c>
      <c r="H20" s="102">
        <v>-753.52700000000004</v>
      </c>
      <c r="I20" s="102">
        <v>-1696.7750000000001</v>
      </c>
      <c r="J20" s="102">
        <v>-980.29899999999998</v>
      </c>
      <c r="K20" s="159">
        <v>-913.01800000000003</v>
      </c>
      <c r="L20" s="102"/>
      <c r="M20" s="102"/>
    </row>
    <row r="21" spans="1:13" s="39" customFormat="1" ht="19.5" customHeight="1">
      <c r="A21" s="35"/>
      <c r="B21" s="40" t="s">
        <v>82</v>
      </c>
      <c r="C21" s="103">
        <v>2737.28</v>
      </c>
      <c r="D21" s="57">
        <v>2798.1660000000002</v>
      </c>
      <c r="E21" s="89">
        <f t="shared" si="0"/>
        <v>-2.1759252310263211E-2</v>
      </c>
      <c r="F21" s="57">
        <v>1339.479</v>
      </c>
      <c r="G21" s="57">
        <v>1458.6869999999999</v>
      </c>
      <c r="H21" s="57">
        <v>1479.31</v>
      </c>
      <c r="I21" s="57">
        <v>475.37299999999999</v>
      </c>
      <c r="J21" s="57">
        <v>1350.893</v>
      </c>
      <c r="K21" s="160">
        <v>1386.3869999999999</v>
      </c>
      <c r="L21" s="57"/>
      <c r="M21" s="57"/>
    </row>
    <row r="22" spans="1:13" s="16" customFormat="1" ht="19.5" customHeight="1">
      <c r="A22" s="9"/>
      <c r="B22" s="31" t="s">
        <v>195</v>
      </c>
      <c r="C22" s="101">
        <v>-623.36199999999997</v>
      </c>
      <c r="D22" s="102">
        <v>-355.72399999999999</v>
      </c>
      <c r="E22" s="63">
        <f>IF(ISERROR(C22/D22-1)=TRUE,"n.m.",IF(OR(C22/D22-1&gt;150%=TRUE,C22/D22-1&lt;-100%=TRUE)=TRUE,"n.m.",C22/D22-1))</f>
        <v>0.75237543713665644</v>
      </c>
      <c r="F22" s="102">
        <v>-123.489</v>
      </c>
      <c r="G22" s="102">
        <v>-232.23500000000001</v>
      </c>
      <c r="H22" s="102">
        <v>-232.25200000000001</v>
      </c>
      <c r="I22" s="102">
        <v>-140.429</v>
      </c>
      <c r="J22" s="102">
        <v>-264.04399999999998</v>
      </c>
      <c r="K22" s="159">
        <v>-359.31799999999998</v>
      </c>
      <c r="L22" s="102"/>
      <c r="M22" s="102"/>
    </row>
    <row r="23" spans="1:13" s="16" customFormat="1" ht="19.5" customHeight="1">
      <c r="A23" s="9"/>
      <c r="B23" s="246" t="s">
        <v>196</v>
      </c>
      <c r="C23" s="101">
        <v>-406.02</v>
      </c>
      <c r="D23" s="102">
        <v>-199.15199999999999</v>
      </c>
      <c r="E23" s="63">
        <f>IF(ISERROR(C23/D23-1)=TRUE,"n.m.",IF(OR(C23/D23-1&gt;150%=TRUE,C23/D23-1&lt;-100%=TRUE)=TRUE,"n.m.",C23/D23-1))</f>
        <v>1.0387442757290914</v>
      </c>
      <c r="F23" s="102">
        <v>-109.79300000000001</v>
      </c>
      <c r="G23" s="102">
        <v>-89.358999999999995</v>
      </c>
      <c r="H23" s="102">
        <v>-98.332999999999998</v>
      </c>
      <c r="I23" s="102">
        <v>-83.519000000000005</v>
      </c>
      <c r="J23" s="102">
        <v>-209.93899999999999</v>
      </c>
      <c r="K23" s="159">
        <v>-196.08099999999999</v>
      </c>
      <c r="L23" s="102"/>
      <c r="M23" s="102"/>
    </row>
    <row r="24" spans="1:13" s="16" customFormat="1" ht="19.5" customHeight="1">
      <c r="A24" s="9"/>
      <c r="B24" s="31" t="s">
        <v>84</v>
      </c>
      <c r="C24" s="101">
        <v>-3.85</v>
      </c>
      <c r="D24" s="102">
        <v>-43.706000000000003</v>
      </c>
      <c r="E24" s="63">
        <f t="shared" si="0"/>
        <v>-0.91191140804466209</v>
      </c>
      <c r="F24" s="102">
        <v>-3.504</v>
      </c>
      <c r="G24" s="102">
        <v>-40.201999999999998</v>
      </c>
      <c r="H24" s="102">
        <v>-5.3520000000000003</v>
      </c>
      <c r="I24" s="102">
        <v>28.734999999999999</v>
      </c>
      <c r="J24" s="102">
        <v>-1.4079999999999999</v>
      </c>
      <c r="K24" s="159">
        <v>-2.4420000000000002</v>
      </c>
      <c r="L24" s="102"/>
      <c r="M24" s="102"/>
    </row>
    <row r="25" spans="1:13" s="16" customFormat="1" ht="19.5" customHeight="1">
      <c r="A25" s="9"/>
      <c r="B25" s="31" t="s">
        <v>85</v>
      </c>
      <c r="C25" s="101">
        <v>12.86</v>
      </c>
      <c r="D25" s="102">
        <v>46.938000000000002</v>
      </c>
      <c r="E25" s="63">
        <f t="shared" si="0"/>
        <v>-0.72602156035621457</v>
      </c>
      <c r="F25" s="102">
        <v>62.453000000000003</v>
      </c>
      <c r="G25" s="102">
        <v>-15.515000000000001</v>
      </c>
      <c r="H25" s="102">
        <v>43.494999999999997</v>
      </c>
      <c r="I25" s="102">
        <v>-3.7530000000000001</v>
      </c>
      <c r="J25" s="102">
        <v>-5.09</v>
      </c>
      <c r="K25" s="159">
        <v>17.95</v>
      </c>
      <c r="L25" s="102"/>
      <c r="M25" s="102"/>
    </row>
    <row r="26" spans="1:13" s="39" customFormat="1" ht="19.5" customHeight="1">
      <c r="A26" s="35"/>
      <c r="B26" s="40" t="s">
        <v>86</v>
      </c>
      <c r="C26" s="103">
        <v>2122.9279999999999</v>
      </c>
      <c r="D26" s="57">
        <v>2445.674</v>
      </c>
      <c r="E26" s="89">
        <f t="shared" si="0"/>
        <v>-0.13196607560942308</v>
      </c>
      <c r="F26" s="57">
        <v>1274.9390000000001</v>
      </c>
      <c r="G26" s="57">
        <v>1170.7349999999999</v>
      </c>
      <c r="H26" s="57">
        <v>1285.201</v>
      </c>
      <c r="I26" s="57">
        <v>359.92599999999999</v>
      </c>
      <c r="J26" s="57">
        <v>1080.3510000000001</v>
      </c>
      <c r="K26" s="160">
        <v>1042.577</v>
      </c>
      <c r="L26" s="57"/>
      <c r="M26" s="57"/>
    </row>
    <row r="27" spans="1:13" s="16" customFormat="1" ht="19.5" customHeight="1">
      <c r="A27" s="9"/>
      <c r="B27" s="31" t="s">
        <v>87</v>
      </c>
      <c r="C27" s="101">
        <v>-580.52</v>
      </c>
      <c r="D27" s="102">
        <v>-990.41499999999996</v>
      </c>
      <c r="E27" s="63">
        <f t="shared" si="0"/>
        <v>-0.4138618659854707</v>
      </c>
      <c r="F27" s="102">
        <v>-408.04399999999998</v>
      </c>
      <c r="G27" s="102">
        <v>-582.37099999999998</v>
      </c>
      <c r="H27" s="102">
        <v>-349.65800000000002</v>
      </c>
      <c r="I27" s="102">
        <v>42.75</v>
      </c>
      <c r="J27" s="102">
        <v>-342.91899999999998</v>
      </c>
      <c r="K27" s="159">
        <v>-237.601</v>
      </c>
      <c r="L27" s="102"/>
      <c r="M27" s="102"/>
    </row>
    <row r="28" spans="1:13" s="16" customFormat="1" ht="19.5" customHeight="1">
      <c r="A28" s="9"/>
      <c r="B28" s="31" t="s">
        <v>88</v>
      </c>
      <c r="C28" s="101">
        <v>-179.767</v>
      </c>
      <c r="D28" s="102">
        <v>-22.143000000000001</v>
      </c>
      <c r="E28" s="63" t="str">
        <f t="shared" si="0"/>
        <v>n.m.</v>
      </c>
      <c r="F28" s="102">
        <v>3.3919999999999999</v>
      </c>
      <c r="G28" s="102">
        <v>-25.535</v>
      </c>
      <c r="H28" s="102">
        <v>-33.351999999999997</v>
      </c>
      <c r="I28" s="102">
        <v>-68.631</v>
      </c>
      <c r="J28" s="102">
        <v>-58.322000000000003</v>
      </c>
      <c r="K28" s="159">
        <v>-121.44499999999999</v>
      </c>
      <c r="L28" s="102"/>
      <c r="M28" s="102"/>
    </row>
    <row r="29" spans="1:13" s="39" customFormat="1" ht="19.5" customHeight="1">
      <c r="A29" s="35"/>
      <c r="B29" s="40" t="s">
        <v>89</v>
      </c>
      <c r="C29" s="103">
        <v>1362.6410000000001</v>
      </c>
      <c r="D29" s="57">
        <v>1433.116</v>
      </c>
      <c r="E29" s="89">
        <f t="shared" si="0"/>
        <v>-4.9176061114382885E-2</v>
      </c>
      <c r="F29" s="57">
        <v>870.28700000000003</v>
      </c>
      <c r="G29" s="57">
        <v>562.82899999999995</v>
      </c>
      <c r="H29" s="57">
        <v>902.19100000000003</v>
      </c>
      <c r="I29" s="57">
        <v>334.04500000000002</v>
      </c>
      <c r="J29" s="57">
        <v>679.11</v>
      </c>
      <c r="K29" s="160">
        <v>683.53099999999995</v>
      </c>
      <c r="L29" s="57"/>
      <c r="M29" s="57"/>
    </row>
    <row r="30" spans="1:13" s="16" customFormat="1" ht="19.5" customHeight="1">
      <c r="A30" s="9"/>
      <c r="B30" s="31" t="s">
        <v>90</v>
      </c>
      <c r="C30" s="101">
        <v>-201.83699999999999</v>
      </c>
      <c r="D30" s="102">
        <v>-172.24799999999999</v>
      </c>
      <c r="E30" s="63">
        <f t="shared" si="0"/>
        <v>0.17178138497979667</v>
      </c>
      <c r="F30" s="102">
        <v>-83.346999999999994</v>
      </c>
      <c r="G30" s="102">
        <v>-88.900999999999996</v>
      </c>
      <c r="H30" s="102">
        <v>-111.745</v>
      </c>
      <c r="I30" s="102">
        <v>-96.204999999999998</v>
      </c>
      <c r="J30" s="102">
        <v>-101.70099999999999</v>
      </c>
      <c r="K30" s="159">
        <v>-100.136</v>
      </c>
      <c r="L30" s="102"/>
      <c r="M30" s="102"/>
    </row>
    <row r="31" spans="1:13" s="39" customFormat="1" ht="19.5" customHeight="1">
      <c r="A31" s="35"/>
      <c r="B31" s="40" t="s">
        <v>91</v>
      </c>
      <c r="C31" s="103">
        <v>1160.8040000000001</v>
      </c>
      <c r="D31" s="57">
        <v>1260.8679999999999</v>
      </c>
      <c r="E31" s="89">
        <f t="shared" si="0"/>
        <v>-7.9361201965629902E-2</v>
      </c>
      <c r="F31" s="57">
        <v>786.94</v>
      </c>
      <c r="G31" s="57">
        <v>473.928</v>
      </c>
      <c r="H31" s="57">
        <v>790.44600000000003</v>
      </c>
      <c r="I31" s="57">
        <v>237.84</v>
      </c>
      <c r="J31" s="57">
        <v>577.40899999999999</v>
      </c>
      <c r="K31" s="160">
        <v>583.39499999999998</v>
      </c>
      <c r="L31" s="57"/>
      <c r="M31" s="57"/>
    </row>
    <row r="32" spans="1:13" s="16" customFormat="1" ht="19.5" customHeight="1">
      <c r="A32" s="9"/>
      <c r="B32" s="31" t="s">
        <v>92</v>
      </c>
      <c r="C32" s="101">
        <v>-126.35599999999999</v>
      </c>
      <c r="D32" s="102">
        <v>-145.036</v>
      </c>
      <c r="E32" s="63">
        <f t="shared" si="0"/>
        <v>-0.12879560936595058</v>
      </c>
      <c r="F32" s="102">
        <v>-74.456000000000003</v>
      </c>
      <c r="G32" s="102">
        <v>-70.58</v>
      </c>
      <c r="H32" s="102">
        <v>-68.695999999999998</v>
      </c>
      <c r="I32" s="102">
        <v>-67.591999999999999</v>
      </c>
      <c r="J32" s="102">
        <v>-65.366</v>
      </c>
      <c r="K32" s="159">
        <v>-60.99</v>
      </c>
      <c r="L32" s="102"/>
      <c r="M32" s="102"/>
    </row>
    <row r="33" spans="1:13" s="16" customFormat="1" ht="19.5" customHeight="1">
      <c r="A33" s="9"/>
      <c r="B33" s="31" t="s">
        <v>93</v>
      </c>
      <c r="C33" s="101">
        <v>0</v>
      </c>
      <c r="D33" s="102">
        <v>0</v>
      </c>
      <c r="E33" s="63" t="str">
        <f t="shared" si="0"/>
        <v>n.m.</v>
      </c>
      <c r="F33" s="102">
        <v>0</v>
      </c>
      <c r="G33" s="102">
        <v>0</v>
      </c>
      <c r="H33" s="102">
        <v>0</v>
      </c>
      <c r="I33" s="102">
        <v>0</v>
      </c>
      <c r="J33" s="102">
        <v>0</v>
      </c>
      <c r="K33" s="159">
        <v>0</v>
      </c>
      <c r="L33" s="102"/>
      <c r="M33" s="102"/>
    </row>
    <row r="34" spans="1:13" s="39" customFormat="1" ht="19.5" customHeight="1" thickBot="1">
      <c r="A34" s="35"/>
      <c r="B34" s="40" t="s">
        <v>188</v>
      </c>
      <c r="C34" s="104">
        <v>1034.4480000000001</v>
      </c>
      <c r="D34" s="105">
        <v>1115.8320000000001</v>
      </c>
      <c r="E34" s="90">
        <f t="shared" si="0"/>
        <v>-7.2935710752156213E-2</v>
      </c>
      <c r="F34" s="57">
        <v>712.48400000000004</v>
      </c>
      <c r="G34" s="57">
        <v>403.34800000000001</v>
      </c>
      <c r="H34" s="57">
        <v>721.75</v>
      </c>
      <c r="I34" s="57">
        <v>170.24799999999999</v>
      </c>
      <c r="J34" s="57">
        <v>512.04300000000001</v>
      </c>
      <c r="K34" s="161">
        <v>522.40499999999997</v>
      </c>
      <c r="L34" s="57"/>
      <c r="M34" s="57"/>
    </row>
    <row r="35" spans="1:13" ht="9" customHeight="1">
      <c r="A35" s="5"/>
      <c r="B35" s="4"/>
      <c r="C35" s="43"/>
      <c r="D35" s="43"/>
      <c r="E35" s="7"/>
      <c r="F35" s="43"/>
      <c r="G35" s="43"/>
      <c r="H35" s="43"/>
      <c r="I35" s="43"/>
      <c r="J35" s="43"/>
      <c r="K35" s="43"/>
      <c r="L35" s="43"/>
      <c r="M35" s="43"/>
    </row>
    <row r="36" spans="1:13" ht="19.5" customHeight="1">
      <c r="A36" s="45" t="s">
        <v>100</v>
      </c>
      <c r="B36" s="46"/>
      <c r="C36" s="43"/>
      <c r="D36" s="43"/>
      <c r="E36" s="7"/>
      <c r="F36" s="43"/>
      <c r="G36" s="43"/>
      <c r="H36" s="43"/>
      <c r="I36" s="43"/>
      <c r="J36" s="43"/>
      <c r="K36" s="43"/>
      <c r="L36" s="43"/>
      <c r="M36" s="43"/>
    </row>
    <row r="37" spans="1:13" ht="19.5" customHeight="1">
      <c r="A37" s="47"/>
      <c r="B37" s="40" t="s">
        <v>94</v>
      </c>
      <c r="C37" s="48">
        <f>-C18/C13</f>
        <v>0.59677062750859278</v>
      </c>
      <c r="D37" s="48">
        <f t="shared" ref="D37:I37" si="1">-D18/D13</f>
        <v>0.59250795062654771</v>
      </c>
      <c r="E37" s="49">
        <f>(C37-D37)*10000</f>
        <v>42.626768820450692</v>
      </c>
      <c r="F37" s="48">
        <f>-F18/F13</f>
        <v>0.610265577247464</v>
      </c>
      <c r="G37" s="48">
        <f t="shared" si="1"/>
        <v>0.57539471619237492</v>
      </c>
      <c r="H37" s="48">
        <f t="shared" si="1"/>
        <v>0.59849344029208362</v>
      </c>
      <c r="I37" s="48">
        <f t="shared" si="1"/>
        <v>0.61242558837441641</v>
      </c>
      <c r="J37" s="48">
        <f>-J18/J13</f>
        <v>0.59450936804506482</v>
      </c>
      <c r="K37" s="48">
        <f>-K18/K13</f>
        <v>0.59903754572590717</v>
      </c>
      <c r="L37" s="48"/>
      <c r="M37" s="48"/>
    </row>
    <row r="38" spans="1:13" ht="19.5" customHeight="1">
      <c r="A38" s="47"/>
      <c r="B38" s="40" t="s">
        <v>95</v>
      </c>
      <c r="C38" s="50">
        <v>79.30887134396292</v>
      </c>
      <c r="D38" s="50">
        <v>76.498766075827788</v>
      </c>
      <c r="E38" s="49">
        <f>C38-D38</f>
        <v>2.810105268135132</v>
      </c>
      <c r="F38" s="50">
        <v>69.325682517610446</v>
      </c>
      <c r="G38" s="50">
        <v>83.738341942310086</v>
      </c>
      <c r="H38" s="50">
        <v>63.780235623299404</v>
      </c>
      <c r="I38" s="50">
        <v>144.2644508543155</v>
      </c>
      <c r="J38" s="50">
        <v>82.272007547379658</v>
      </c>
      <c r="K38" s="50">
        <v>76.356148043422948</v>
      </c>
      <c r="L38" s="57"/>
      <c r="M38" s="57"/>
    </row>
    <row r="39" spans="1:13" ht="19.5" customHeight="1">
      <c r="A39" s="47"/>
      <c r="B39" s="40" t="s">
        <v>96</v>
      </c>
      <c r="C39" s="48">
        <f>-C27/C26</f>
        <v>0.27345251464015735</v>
      </c>
      <c r="D39" s="48">
        <f t="shared" ref="D39:J39" si="2">-D27/D26</f>
        <v>0.40496607479165253</v>
      </c>
      <c r="E39" s="49">
        <f>(C39-D39)*10000</f>
        <v>-1315.1356015149518</v>
      </c>
      <c r="F39" s="48">
        <f t="shared" si="2"/>
        <v>0.32004982199148346</v>
      </c>
      <c r="G39" s="48">
        <f t="shared" si="2"/>
        <v>0.49744049678193614</v>
      </c>
      <c r="H39" s="48">
        <f t="shared" si="2"/>
        <v>0.27206483655085861</v>
      </c>
      <c r="I39" s="48">
        <f t="shared" si="2"/>
        <v>-0.11877441474080784</v>
      </c>
      <c r="J39" s="48">
        <f t="shared" si="2"/>
        <v>0.31741443290189941</v>
      </c>
      <c r="K39" s="48">
        <f t="shared" ref="K39" si="3">-K27/K26</f>
        <v>0.22789779555850551</v>
      </c>
      <c r="L39" s="48"/>
      <c r="M39" s="48"/>
    </row>
    <row r="40" spans="1:13" ht="19.5" customHeight="1">
      <c r="A40" s="45" t="s">
        <v>101</v>
      </c>
      <c r="B40" s="46"/>
      <c r="C40" s="53"/>
      <c r="D40" s="53"/>
      <c r="E40" s="261"/>
      <c r="F40" s="53"/>
      <c r="G40" s="53"/>
      <c r="H40" s="53"/>
      <c r="I40" s="53"/>
      <c r="J40" s="53"/>
      <c r="K40" s="53"/>
      <c r="L40" s="52"/>
      <c r="M40" s="52"/>
    </row>
    <row r="41" spans="1:13" ht="19.5" customHeight="1">
      <c r="A41" s="54"/>
      <c r="B41" s="40" t="s">
        <v>97</v>
      </c>
      <c r="C41" s="57">
        <v>473930.46</v>
      </c>
      <c r="D41" s="57">
        <v>474798.299</v>
      </c>
      <c r="E41" s="38">
        <f>IF(C41*D41&gt;0,C41/D41-1,"n.m.")</f>
        <v>-1.8278056215192962E-3</v>
      </c>
      <c r="F41" s="57">
        <v>483781.94199999998</v>
      </c>
      <c r="G41" s="57">
        <v>474798.299</v>
      </c>
      <c r="H41" s="57">
        <v>470355.93900000001</v>
      </c>
      <c r="I41" s="57">
        <v>470568.864</v>
      </c>
      <c r="J41" s="57">
        <v>482658.39199999999</v>
      </c>
      <c r="K41" s="57">
        <v>473930.46</v>
      </c>
      <c r="L41" s="57"/>
      <c r="M41" s="57"/>
    </row>
    <row r="42" spans="1:13" ht="19.5" customHeight="1">
      <c r="A42" s="54"/>
      <c r="B42" s="36" t="s">
        <v>102</v>
      </c>
      <c r="C42" s="57">
        <f>'Balance Sheet'!H24</f>
        <v>580859.29200000002</v>
      </c>
      <c r="D42" s="57">
        <v>561004.51800000004</v>
      </c>
      <c r="E42" s="38">
        <f>IF(C42*D42&gt;0,C42/D42-1,"n.m.")</f>
        <v>3.539146898635126E-2</v>
      </c>
      <c r="F42" s="57">
        <v>560162.75800000003</v>
      </c>
      <c r="G42" s="57">
        <v>561004.51800000004</v>
      </c>
      <c r="H42" s="57">
        <v>554907.81400000001</v>
      </c>
      <c r="I42" s="57">
        <v>560687.78500000003</v>
      </c>
      <c r="J42" s="57">
        <v>573787.38899999997</v>
      </c>
      <c r="K42" s="57">
        <v>580859.304</v>
      </c>
      <c r="L42" s="57"/>
      <c r="M42" s="57"/>
    </row>
    <row r="43" spans="1:13" ht="19.5" customHeight="1">
      <c r="A43" s="47"/>
      <c r="B43" s="40" t="s">
        <v>178</v>
      </c>
      <c r="C43" s="57">
        <v>405896.83299999998</v>
      </c>
      <c r="D43" s="57">
        <v>398702.02600000001</v>
      </c>
      <c r="E43" s="38">
        <f>IF(C43*D43&gt;0,C43/D43-1,"n.m.")</f>
        <v>1.8045574215366456E-2</v>
      </c>
      <c r="F43" s="57">
        <v>418870.76549999998</v>
      </c>
      <c r="G43" s="57">
        <v>398702.02600000001</v>
      </c>
      <c r="H43" s="57">
        <v>401238.45699999999</v>
      </c>
      <c r="I43" s="57">
        <v>409222.58750000002</v>
      </c>
      <c r="J43" s="57">
        <v>420636.59600000002</v>
      </c>
      <c r="K43" s="57">
        <f>C43</f>
        <v>405896.83299999998</v>
      </c>
      <c r="L43" s="162"/>
      <c r="M43" s="162"/>
    </row>
    <row r="44" spans="1:13" ht="19.5" customHeight="1">
      <c r="A44" s="45" t="s">
        <v>8</v>
      </c>
      <c r="B44" s="51"/>
      <c r="C44" s="57"/>
      <c r="D44" s="57"/>
      <c r="E44" s="262"/>
      <c r="F44" s="57"/>
      <c r="G44" s="57"/>
      <c r="H44" s="57"/>
      <c r="I44" s="57"/>
      <c r="J44" s="57"/>
      <c r="K44" s="57"/>
      <c r="L44" s="55"/>
      <c r="M44" s="55"/>
    </row>
    <row r="45" spans="1:13" ht="19.5" customHeight="1">
      <c r="A45" s="5"/>
      <c r="B45" s="40" t="s">
        <v>98</v>
      </c>
      <c r="C45" s="57">
        <v>127475.16800000001</v>
      </c>
      <c r="D45" s="57">
        <v>130577.413</v>
      </c>
      <c r="E45" s="38">
        <f>IF(C45*D45&gt;0,C45/D45-1,"n.m.")</f>
        <v>-2.3757899078610145E-2</v>
      </c>
      <c r="F45" s="57">
        <v>131333.08799999999</v>
      </c>
      <c r="G45" s="57">
        <v>130577.413</v>
      </c>
      <c r="H45" s="57">
        <v>129958.488</v>
      </c>
      <c r="I45" s="57">
        <v>129021.107</v>
      </c>
      <c r="J45" s="57">
        <v>128263.386</v>
      </c>
      <c r="K45" s="57">
        <v>127475.16800000001</v>
      </c>
      <c r="L45" s="57"/>
      <c r="M45" s="57"/>
    </row>
    <row r="46" spans="1:13" ht="19.5" customHeight="1">
      <c r="A46" s="5"/>
      <c r="B46" s="40" t="s">
        <v>99</v>
      </c>
      <c r="C46" s="57">
        <v>7121</v>
      </c>
      <c r="D46" s="57">
        <v>7765</v>
      </c>
      <c r="E46" s="38">
        <f>IF(C46*D46&gt;0,C46/D46-1,"n.m.")</f>
        <v>-8.2936252414681277E-2</v>
      </c>
      <c r="F46" s="57">
        <v>7921</v>
      </c>
      <c r="G46" s="57">
        <v>7765</v>
      </c>
      <c r="H46" s="57">
        <v>7665</v>
      </c>
      <c r="I46" s="57">
        <v>7516</v>
      </c>
      <c r="J46" s="57">
        <v>7361</v>
      </c>
      <c r="K46" s="57">
        <v>7121</v>
      </c>
      <c r="L46" s="57"/>
      <c r="M46" s="57"/>
    </row>
    <row r="47" spans="1:13" s="60" customFormat="1" ht="13.5">
      <c r="A47" s="58"/>
      <c r="B47" s="61"/>
      <c r="C47" s="58"/>
      <c r="D47" s="58"/>
      <c r="E47" s="59"/>
      <c r="F47" s="58"/>
      <c r="G47" s="58"/>
      <c r="H47" s="58"/>
      <c r="I47" s="58"/>
      <c r="J47" s="58"/>
      <c r="K47" s="58"/>
      <c r="L47" s="58"/>
      <c r="M47" s="58"/>
    </row>
    <row r="48" spans="1:13" s="60" customFormat="1" ht="13.5">
      <c r="A48" s="58"/>
      <c r="B48" s="61"/>
      <c r="C48"/>
      <c r="D48"/>
      <c r="E48" s="2"/>
      <c r="F48" s="165"/>
      <c r="G48" s="165"/>
      <c r="H48" s="165"/>
      <c r="I48" s="165"/>
      <c r="J48" s="165"/>
      <c r="K48" s="165"/>
      <c r="L48"/>
      <c r="M48" s="58"/>
    </row>
    <row r="49" spans="3:11">
      <c r="C49" s="181"/>
      <c r="F49" s="165"/>
      <c r="G49" s="165"/>
      <c r="H49" s="165"/>
      <c r="I49" s="165"/>
      <c r="J49" s="165"/>
      <c r="K49" s="165"/>
    </row>
  </sheetData>
  <mergeCells count="1">
    <mergeCell ref="A2:M2"/>
  </mergeCells>
  <phoneticPr fontId="4" type="noConversion"/>
  <printOptions horizontalCentered="1" verticalCentered="1"/>
  <pageMargins left="0.15748031496062992" right="0.15748031496062992" top="0.15748031496062992" bottom="0.16" header="3.937007874015748E-2" footer="0.16"/>
  <pageSetup paperSize="9" scale="67" orientation="landscape" r:id="rId1"/>
  <headerFooter alignWithMargins="0"/>
  <ignoredErrors>
    <ignoredError sqref="E6 F6:J6" numberStoredAsText="1"/>
    <ignoredError sqref="E37:E39"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35</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49.753999999999998</v>
      </c>
      <c r="D8" s="102">
        <v>44.326999999999998</v>
      </c>
      <c r="E8" s="33">
        <f t="shared" ref="E8:E22" si="0">IF(ISERROR(C8/D8-1)=TRUE,"n.m.",IF(OR(C8/D8-1&gt;150%=TRUE,C8/D8-1&lt;-100%=TRUE)=TRUE,"n.m.",C8/D8-1))</f>
        <v>0.12243102398086947</v>
      </c>
      <c r="F8" s="63">
        <v>0.17360551366959787</v>
      </c>
      <c r="G8" s="102">
        <v>22.545999999999999</v>
      </c>
      <c r="H8" s="102">
        <v>21.780999999999999</v>
      </c>
      <c r="I8" s="102">
        <v>22.076000000000001</v>
      </c>
      <c r="J8" s="102">
        <v>23.827999999999999</v>
      </c>
      <c r="K8" s="102">
        <v>23.106999999999999</v>
      </c>
      <c r="L8" s="159">
        <v>26.646999999999998</v>
      </c>
      <c r="M8" s="102"/>
      <c r="N8" s="102"/>
      <c r="O8" s="34"/>
    </row>
    <row r="9" spans="1:15" s="16" customFormat="1" ht="19.5" customHeight="1">
      <c r="A9" s="9"/>
      <c r="B9" s="31" t="s">
        <v>70</v>
      </c>
      <c r="C9" s="101">
        <v>1E-3</v>
      </c>
      <c r="D9" s="102">
        <v>1E-3</v>
      </c>
      <c r="E9" s="33">
        <f t="shared" si="0"/>
        <v>0</v>
      </c>
      <c r="F9" s="63">
        <v>4.5592546814415894E-2</v>
      </c>
      <c r="G9" s="102">
        <v>0</v>
      </c>
      <c r="H9" s="102">
        <v>1E-3</v>
      </c>
      <c r="I9" s="102">
        <v>0</v>
      </c>
      <c r="J9" s="102">
        <v>0</v>
      </c>
      <c r="K9" s="102">
        <v>1E-3</v>
      </c>
      <c r="L9" s="159">
        <v>0</v>
      </c>
      <c r="M9" s="102"/>
      <c r="N9" s="102"/>
      <c r="O9" s="34"/>
    </row>
    <row r="10" spans="1:15" s="16" customFormat="1" ht="19.5" customHeight="1">
      <c r="A10" s="9"/>
      <c r="B10" s="31" t="s">
        <v>71</v>
      </c>
      <c r="C10" s="101">
        <v>11.157</v>
      </c>
      <c r="D10" s="102">
        <v>9.2550000000000008</v>
      </c>
      <c r="E10" s="33">
        <f t="shared" si="0"/>
        <v>0.2055105348460291</v>
      </c>
      <c r="F10" s="63">
        <v>0.26047283107367658</v>
      </c>
      <c r="G10" s="102">
        <v>4.1459999999999999</v>
      </c>
      <c r="H10" s="102">
        <v>5.109</v>
      </c>
      <c r="I10" s="102">
        <v>4.9989999999999997</v>
      </c>
      <c r="J10" s="102">
        <v>4.6120000000000001</v>
      </c>
      <c r="K10" s="102">
        <v>5.4470000000000001</v>
      </c>
      <c r="L10" s="159">
        <v>5.71</v>
      </c>
      <c r="M10" s="102"/>
      <c r="N10" s="102"/>
      <c r="O10" s="34"/>
    </row>
    <row r="11" spans="1:15" s="16" customFormat="1" ht="19.5" customHeight="1">
      <c r="A11" s="9"/>
      <c r="B11" s="31" t="s">
        <v>72</v>
      </c>
      <c r="C11" s="101">
        <v>7.4589999999999996</v>
      </c>
      <c r="D11" s="102">
        <v>4.7949999999999999</v>
      </c>
      <c r="E11" s="33">
        <f>IF(ISERROR(C11/D11-1)=TRUE,"n.m.",IF(OR(C11/D11-1&gt;150%=TRUE,C11/D11-1&lt;-100%=TRUE)=TRUE,"n.m.",C11/D11-1))</f>
        <v>0.55557872784150142</v>
      </c>
      <c r="F11" s="63">
        <v>0.62650152475906207</v>
      </c>
      <c r="G11" s="102">
        <v>2.2269999999999999</v>
      </c>
      <c r="H11" s="102">
        <v>2.5680000000000001</v>
      </c>
      <c r="I11" s="102">
        <v>1.7869999999999999</v>
      </c>
      <c r="J11" s="102">
        <v>2.1640000000000001</v>
      </c>
      <c r="K11" s="102">
        <v>3.4910000000000001</v>
      </c>
      <c r="L11" s="159">
        <v>3.968</v>
      </c>
      <c r="M11" s="102"/>
      <c r="N11" s="102"/>
      <c r="O11" s="34"/>
    </row>
    <row r="12" spans="1:15" s="16" customFormat="1" ht="19.5" customHeight="1">
      <c r="A12" s="9"/>
      <c r="B12" s="31" t="s">
        <v>73</v>
      </c>
      <c r="C12" s="101">
        <v>-0.255</v>
      </c>
      <c r="D12" s="102">
        <v>-1.0999999999999999E-2</v>
      </c>
      <c r="E12" s="33" t="str">
        <f>IF(ISERROR(C12/D12-1)=TRUE,"n.m.",IF(OR(C12/D12-1&gt;150%=TRUE,C12/D12-1&lt;-100%=TRUE)=TRUE,"n.m.",C12/D12-1))</f>
        <v>n.m.</v>
      </c>
      <c r="F12" s="63" t="s">
        <v>27</v>
      </c>
      <c r="G12" s="102">
        <v>0.34200000000000003</v>
      </c>
      <c r="H12" s="102">
        <v>-0.35299999999999998</v>
      </c>
      <c r="I12" s="102">
        <v>0.217</v>
      </c>
      <c r="J12" s="102">
        <v>9.2999999999999999E-2</v>
      </c>
      <c r="K12" s="102">
        <v>0.23</v>
      </c>
      <c r="L12" s="159">
        <v>-0.48499999999999999</v>
      </c>
      <c r="M12" s="102"/>
      <c r="N12" s="102"/>
      <c r="O12" s="34"/>
    </row>
    <row r="13" spans="1:15" s="39" customFormat="1" ht="19.5" customHeight="1">
      <c r="A13" s="35"/>
      <c r="B13" s="36" t="s">
        <v>74</v>
      </c>
      <c r="C13" s="103">
        <v>68.116</v>
      </c>
      <c r="D13" s="57">
        <v>58.366999999999997</v>
      </c>
      <c r="E13" s="38">
        <f t="shared" si="0"/>
        <v>0.16702931450991154</v>
      </c>
      <c r="F13" s="89">
        <v>0.2202376118664193</v>
      </c>
      <c r="G13" s="57">
        <v>29.260999999999999</v>
      </c>
      <c r="H13" s="57">
        <v>29.106000000000002</v>
      </c>
      <c r="I13" s="57">
        <v>29.079000000000001</v>
      </c>
      <c r="J13" s="57">
        <v>30.696999999999999</v>
      </c>
      <c r="K13" s="57">
        <v>32.276000000000003</v>
      </c>
      <c r="L13" s="160">
        <v>35.840000000000003</v>
      </c>
      <c r="M13" s="57"/>
      <c r="N13" s="57"/>
      <c r="O13" s="15"/>
    </row>
    <row r="14" spans="1:15" s="16" customFormat="1" ht="19.5" customHeight="1">
      <c r="A14" s="9"/>
      <c r="B14" s="31" t="s">
        <v>75</v>
      </c>
      <c r="C14" s="101">
        <v>-11.766</v>
      </c>
      <c r="D14" s="102">
        <v>-11.19</v>
      </c>
      <c r="E14" s="33">
        <f t="shared" si="0"/>
        <v>5.1474530831099319E-2</v>
      </c>
      <c r="F14" s="63">
        <v>9.9413933241057642E-2</v>
      </c>
      <c r="G14" s="102">
        <v>-5.5010000000000003</v>
      </c>
      <c r="H14" s="102">
        <v>-5.6890000000000001</v>
      </c>
      <c r="I14" s="102">
        <v>-5.7489999999999997</v>
      </c>
      <c r="J14" s="102">
        <v>-6.1440000000000001</v>
      </c>
      <c r="K14" s="102">
        <v>-5.75</v>
      </c>
      <c r="L14" s="159">
        <v>-6.016</v>
      </c>
      <c r="M14" s="102"/>
      <c r="N14" s="102"/>
      <c r="O14" s="34"/>
    </row>
    <row r="15" spans="1:15" s="16" customFormat="1" ht="19.5" customHeight="1">
      <c r="A15" s="9"/>
      <c r="B15" s="31" t="s">
        <v>76</v>
      </c>
      <c r="C15" s="101">
        <v>-8.5739999999999998</v>
      </c>
      <c r="D15" s="102">
        <v>-8.077</v>
      </c>
      <c r="E15" s="33">
        <f>IF(ISERROR(C15/D15-1)=TRUE,"n.m.",IF(OR(C15/D15-1&gt;150%=TRUE,C15/D15-1&lt;-100%=TRUE)=TRUE,"n.m.",C15/D15-1))</f>
        <v>6.1532747307168512E-2</v>
      </c>
      <c r="F15" s="240">
        <v>0.10993072942884807</v>
      </c>
      <c r="G15" s="102">
        <v>-3.9640000000000004</v>
      </c>
      <c r="H15" s="102">
        <v>-4.1129999999999995</v>
      </c>
      <c r="I15" s="102">
        <v>-4.016</v>
      </c>
      <c r="J15" s="102">
        <v>-4.0620000000000003</v>
      </c>
      <c r="K15" s="102">
        <v>-4.0640000000000001</v>
      </c>
      <c r="L15" s="159">
        <v>-4.51</v>
      </c>
      <c r="M15" s="102"/>
      <c r="N15" s="102"/>
      <c r="O15" s="34"/>
    </row>
    <row r="16" spans="1:15" s="16" customFormat="1" ht="19.5" customHeight="1">
      <c r="A16" s="9"/>
      <c r="B16" s="31" t="s">
        <v>77</v>
      </c>
      <c r="C16" s="101">
        <v>0</v>
      </c>
      <c r="D16" s="102">
        <v>0</v>
      </c>
      <c r="E16" s="33" t="str">
        <f t="shared" si="0"/>
        <v>n.m.</v>
      </c>
      <c r="F16" s="63" t="s">
        <v>242</v>
      </c>
      <c r="G16" s="102">
        <v>0</v>
      </c>
      <c r="H16" s="102">
        <v>0</v>
      </c>
      <c r="I16" s="102">
        <v>0</v>
      </c>
      <c r="J16" s="102">
        <v>0</v>
      </c>
      <c r="K16" s="102">
        <v>0</v>
      </c>
      <c r="L16" s="159">
        <v>0</v>
      </c>
      <c r="M16" s="102"/>
      <c r="N16" s="102"/>
      <c r="O16" s="34"/>
    </row>
    <row r="17" spans="1:15" s="16" customFormat="1" ht="19.5" customHeight="1">
      <c r="A17" s="9"/>
      <c r="B17" s="31" t="s">
        <v>78</v>
      </c>
      <c r="C17" s="101">
        <v>-2.0979999999999999</v>
      </c>
      <c r="D17" s="102">
        <v>-2.3330000000000002</v>
      </c>
      <c r="E17" s="33">
        <f t="shared" si="0"/>
        <v>-0.10072867552507514</v>
      </c>
      <c r="F17" s="63">
        <v>-5.9728605018563613E-2</v>
      </c>
      <c r="G17" s="102">
        <v>-1.1679999999999999</v>
      </c>
      <c r="H17" s="102">
        <v>-1.165</v>
      </c>
      <c r="I17" s="102">
        <v>-1.175</v>
      </c>
      <c r="J17" s="102">
        <v>-1.1679999999999999</v>
      </c>
      <c r="K17" s="102">
        <v>-1.151</v>
      </c>
      <c r="L17" s="159">
        <v>-0.94699999999999995</v>
      </c>
      <c r="M17" s="102"/>
      <c r="N17" s="102"/>
      <c r="O17" s="34"/>
    </row>
    <row r="18" spans="1:15" s="39" customFormat="1" ht="19.5" customHeight="1">
      <c r="A18" s="35"/>
      <c r="B18" s="40" t="s">
        <v>79</v>
      </c>
      <c r="C18" s="103">
        <v>-22.437999999999999</v>
      </c>
      <c r="D18" s="57">
        <v>-21.6</v>
      </c>
      <c r="E18" s="38">
        <f t="shared" si="0"/>
        <v>3.8796296296296218E-2</v>
      </c>
      <c r="F18" s="89">
        <v>8.615766569694043E-2</v>
      </c>
      <c r="G18" s="57">
        <v>-10.632999999999999</v>
      </c>
      <c r="H18" s="57">
        <v>-10.967000000000001</v>
      </c>
      <c r="I18" s="57">
        <v>-10.94</v>
      </c>
      <c r="J18" s="57">
        <v>-11.374000000000001</v>
      </c>
      <c r="K18" s="57">
        <v>-10.965</v>
      </c>
      <c r="L18" s="160">
        <v>-11.473000000000001</v>
      </c>
      <c r="M18" s="57"/>
      <c r="N18" s="57"/>
      <c r="O18" s="15"/>
    </row>
    <row r="19" spans="1:15" s="39" customFormat="1" ht="19.5" customHeight="1">
      <c r="A19" s="35"/>
      <c r="B19" s="40" t="s">
        <v>80</v>
      </c>
      <c r="C19" s="103">
        <v>45.677999999999997</v>
      </c>
      <c r="D19" s="57">
        <v>36.767000000000003</v>
      </c>
      <c r="E19" s="38">
        <f t="shared" si="0"/>
        <v>0.24236407648162728</v>
      </c>
      <c r="F19" s="89">
        <v>0.29900730104811368</v>
      </c>
      <c r="G19" s="57">
        <v>18.628</v>
      </c>
      <c r="H19" s="57">
        <v>18.138999999999999</v>
      </c>
      <c r="I19" s="57">
        <v>18.138999999999999</v>
      </c>
      <c r="J19" s="57">
        <v>19.323</v>
      </c>
      <c r="K19" s="57">
        <v>21.311</v>
      </c>
      <c r="L19" s="160">
        <v>24.367000000000001</v>
      </c>
      <c r="M19" s="57"/>
      <c r="N19" s="57"/>
      <c r="O19" s="15"/>
    </row>
    <row r="20" spans="1:15" s="16" customFormat="1" ht="19.5" customHeight="1">
      <c r="A20" s="9"/>
      <c r="B20" s="41" t="s">
        <v>81</v>
      </c>
      <c r="C20" s="101">
        <v>-7.9349999999999996</v>
      </c>
      <c r="D20" s="102">
        <v>-17.05</v>
      </c>
      <c r="E20" s="33">
        <f t="shared" si="0"/>
        <v>-0.53460410557184757</v>
      </c>
      <c r="F20" s="63">
        <v>-0.51338552118514857</v>
      </c>
      <c r="G20" s="102">
        <v>-11.827</v>
      </c>
      <c r="H20" s="102">
        <v>-5.2229999999999999</v>
      </c>
      <c r="I20" s="102">
        <v>-9.9939999999999998</v>
      </c>
      <c r="J20" s="102">
        <v>-10.193</v>
      </c>
      <c r="K20" s="102">
        <v>-3.694</v>
      </c>
      <c r="L20" s="159">
        <v>-4.2409999999999997</v>
      </c>
      <c r="M20" s="102"/>
      <c r="N20" s="102"/>
      <c r="O20" s="34"/>
    </row>
    <row r="21" spans="1:15" s="39" customFormat="1" ht="19.5" customHeight="1">
      <c r="A21" s="35"/>
      <c r="B21" s="40" t="s">
        <v>82</v>
      </c>
      <c r="C21" s="103">
        <v>37.743000000000002</v>
      </c>
      <c r="D21" s="57">
        <v>19.716999999999999</v>
      </c>
      <c r="E21" s="38">
        <f t="shared" si="0"/>
        <v>0.91423644570675067</v>
      </c>
      <c r="F21" s="89">
        <v>1.001511874745624</v>
      </c>
      <c r="G21" s="57">
        <v>6.8010000000000002</v>
      </c>
      <c r="H21" s="57">
        <v>12.916</v>
      </c>
      <c r="I21" s="57">
        <v>8.1449999999999996</v>
      </c>
      <c r="J21" s="57">
        <v>9.1300000000000008</v>
      </c>
      <c r="K21" s="57">
        <v>17.617000000000001</v>
      </c>
      <c r="L21" s="160">
        <v>20.126000000000001</v>
      </c>
      <c r="M21" s="57"/>
      <c r="N21" s="57"/>
      <c r="O21" s="15"/>
    </row>
    <row r="22" spans="1:15" s="16" customFormat="1" ht="19.5" customHeight="1">
      <c r="A22" s="9"/>
      <c r="B22" s="31" t="s">
        <v>195</v>
      </c>
      <c r="C22" s="101">
        <v>-2.323</v>
      </c>
      <c r="D22" s="102">
        <v>-9.0269999999999992</v>
      </c>
      <c r="E22" s="33">
        <f t="shared" si="0"/>
        <v>-0.74266090617037772</v>
      </c>
      <c r="F22" s="63">
        <v>-0.73092816133146543</v>
      </c>
      <c r="G22" s="102">
        <v>-8.1820000000000004</v>
      </c>
      <c r="H22" s="102">
        <v>-0.84499999999999997</v>
      </c>
      <c r="I22" s="102">
        <v>-0.97499999999999998</v>
      </c>
      <c r="J22" s="102">
        <v>-1.5720000000000001</v>
      </c>
      <c r="K22" s="102">
        <v>-1.1319999999999999</v>
      </c>
      <c r="L22" s="159">
        <v>-1.1910000000000001</v>
      </c>
      <c r="M22" s="102"/>
      <c r="N22" s="102"/>
      <c r="O22" s="34"/>
    </row>
    <row r="23" spans="1:15" s="16" customFormat="1" ht="19.5" customHeight="1">
      <c r="A23" s="9"/>
      <c r="B23" s="246" t="s">
        <v>196</v>
      </c>
      <c r="C23" s="101">
        <v>-2.294</v>
      </c>
      <c r="D23" s="102">
        <v>-1.667</v>
      </c>
      <c r="E23" s="33">
        <f>IF(ISERROR(C23/D23-1)=TRUE,"n.m.",IF(OR(C23/D23-1&gt;150%=TRUE,C23/D23-1&lt;-100%=TRUE)=TRUE,"n.m.",C23/D23-1))</f>
        <v>0.37612477504499098</v>
      </c>
      <c r="F23" s="63">
        <v>0.43886580911025119</v>
      </c>
      <c r="G23" s="102">
        <v>-0.85199999999999998</v>
      </c>
      <c r="H23" s="102">
        <v>-0.81499999999999995</v>
      </c>
      <c r="I23" s="102">
        <v>-0.98799999999999999</v>
      </c>
      <c r="J23" s="102">
        <v>-1.1060000000000001</v>
      </c>
      <c r="K23" s="102">
        <v>-1.1180000000000001</v>
      </c>
      <c r="L23" s="159">
        <v>-1.1759999999999999</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0</v>
      </c>
      <c r="K24" s="102">
        <v>0</v>
      </c>
      <c r="L24" s="159">
        <v>0</v>
      </c>
      <c r="M24" s="102"/>
      <c r="N24" s="102"/>
      <c r="O24" s="34"/>
    </row>
    <row r="25" spans="1:15" s="39" customFormat="1" ht="19.5" customHeight="1">
      <c r="A25" s="9"/>
      <c r="B25" s="31" t="s">
        <v>85</v>
      </c>
      <c r="C25" s="101">
        <v>7.0000000000000001E-3</v>
      </c>
      <c r="D25" s="102">
        <v>0</v>
      </c>
      <c r="E25" s="33" t="str">
        <f t="shared" si="1"/>
        <v>n.m.</v>
      </c>
      <c r="F25" s="63" t="s">
        <v>242</v>
      </c>
      <c r="G25" s="102">
        <v>0</v>
      </c>
      <c r="H25" s="102">
        <v>0</v>
      </c>
      <c r="I25" s="102">
        <v>0</v>
      </c>
      <c r="J25" s="102">
        <v>0</v>
      </c>
      <c r="K25" s="102">
        <v>0</v>
      </c>
      <c r="L25" s="159">
        <v>7.0000000000000001E-3</v>
      </c>
      <c r="M25" s="102"/>
      <c r="N25" s="102"/>
      <c r="O25" s="15"/>
    </row>
    <row r="26" spans="1:15" s="239" customFormat="1" ht="19.5" customHeight="1">
      <c r="A26" s="176"/>
      <c r="B26" s="40" t="s">
        <v>86</v>
      </c>
      <c r="C26" s="103">
        <v>35.427</v>
      </c>
      <c r="D26" s="57">
        <v>10.69</v>
      </c>
      <c r="E26" s="38" t="str">
        <f t="shared" si="1"/>
        <v>n.m.</v>
      </c>
      <c r="F26" s="89" t="s">
        <v>27</v>
      </c>
      <c r="G26" s="57">
        <v>-1.381</v>
      </c>
      <c r="H26" s="57">
        <v>12.071</v>
      </c>
      <c r="I26" s="57">
        <v>7.17</v>
      </c>
      <c r="J26" s="57">
        <v>7.5579999999999998</v>
      </c>
      <c r="K26" s="57">
        <v>16.484999999999999</v>
      </c>
      <c r="L26" s="160">
        <v>18.942</v>
      </c>
      <c r="M26" s="57"/>
      <c r="N26" s="57"/>
      <c r="O26" s="19"/>
    </row>
    <row r="27" spans="1:15" ht="19.5" customHeight="1" thickBot="1">
      <c r="A27" s="176"/>
      <c r="B27" s="40" t="s">
        <v>188</v>
      </c>
      <c r="C27" s="104">
        <v>31.943999999999999</v>
      </c>
      <c r="D27" s="105">
        <v>7.633</v>
      </c>
      <c r="E27" s="42" t="str">
        <f t="shared" si="1"/>
        <v>n.m.</v>
      </c>
      <c r="F27" s="90" t="s">
        <v>27</v>
      </c>
      <c r="G27" s="57">
        <v>-3.073</v>
      </c>
      <c r="H27" s="57">
        <v>10.706</v>
      </c>
      <c r="I27" s="57">
        <v>5.3289999999999997</v>
      </c>
      <c r="J27" s="57">
        <v>12.909000000000001</v>
      </c>
      <c r="K27" s="57">
        <v>14.802</v>
      </c>
      <c r="L27" s="161">
        <v>17.141999999999999</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0.32940865582242057</v>
      </c>
      <c r="D31" s="48">
        <f>-D18/D13</f>
        <v>0.37007212979937298</v>
      </c>
      <c r="E31" s="49">
        <f>(C31-D31)*10000</f>
        <v>-406.63473976952412</v>
      </c>
      <c r="F31" s="123"/>
      <c r="G31" s="48">
        <f t="shared" ref="G31:K31" si="2">-G18/G13</f>
        <v>0.36338471002358086</v>
      </c>
      <c r="H31" s="48">
        <f t="shared" si="2"/>
        <v>0.37679516250944822</v>
      </c>
      <c r="I31" s="48">
        <f t="shared" si="2"/>
        <v>0.37621651363526942</v>
      </c>
      <c r="J31" s="48">
        <f t="shared" si="2"/>
        <v>0.37052480698439588</v>
      </c>
      <c r="K31" s="48">
        <f t="shared" si="2"/>
        <v>0.3397261122815714</v>
      </c>
      <c r="L31" s="48">
        <f t="shared" ref="L31" si="3">-L18/L13</f>
        <v>0.32011718750000001</v>
      </c>
      <c r="M31" s="48"/>
      <c r="N31" s="48"/>
      <c r="O31" s="5"/>
    </row>
    <row r="32" spans="1:15" ht="19.5" customHeight="1">
      <c r="A32" s="47"/>
      <c r="B32" s="40" t="s">
        <v>95</v>
      </c>
      <c r="C32" s="50">
        <v>107.59010204958466</v>
      </c>
      <c r="D32" s="50">
        <v>248.02295339695982</v>
      </c>
      <c r="E32" s="49">
        <f>(C32-D32)</f>
        <v>-140.43285134737516</v>
      </c>
      <c r="F32" s="124"/>
      <c r="G32" s="50">
        <v>349.37761481169662</v>
      </c>
      <c r="H32" s="50">
        <v>149.69041983462549</v>
      </c>
      <c r="I32" s="50">
        <v>280.63780937394591</v>
      </c>
      <c r="J32" s="50">
        <v>286.37814389427075</v>
      </c>
      <c r="K32" s="50">
        <v>101.35695951072083</v>
      </c>
      <c r="L32" s="50">
        <v>113.67935038456578</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1499.56</v>
      </c>
      <c r="D34" s="57">
        <v>1432.1759999999999</v>
      </c>
      <c r="E34" s="38">
        <f>IF(C34*D34&gt;0,C34/D34-1,"n.m.")</f>
        <v>4.7050083229994044E-2</v>
      </c>
      <c r="F34" s="125"/>
      <c r="G34" s="57">
        <v>1359.1849999999999</v>
      </c>
      <c r="H34" s="57">
        <v>1432.1759999999999</v>
      </c>
      <c r="I34" s="57">
        <v>1416.7629999999999</v>
      </c>
      <c r="J34" s="57">
        <v>1430.6610000000001</v>
      </c>
      <c r="K34" s="57">
        <v>1484.9749999999999</v>
      </c>
      <c r="L34" s="57">
        <v>1499.56</v>
      </c>
      <c r="M34" s="57"/>
      <c r="N34" s="57"/>
      <c r="O34" s="5"/>
    </row>
    <row r="35" spans="1:15" ht="19.5" customHeight="1">
      <c r="A35" s="54"/>
      <c r="B35" s="36" t="s">
        <v>102</v>
      </c>
      <c r="C35" s="57">
        <v>1224.5429999999999</v>
      </c>
      <c r="D35" s="57">
        <v>1047.0419999999999</v>
      </c>
      <c r="E35" s="38">
        <f>IF(C35*D35&gt;0,C35/D35-1,"n.m.")</f>
        <v>0.16952615081343447</v>
      </c>
      <c r="F35" s="125"/>
      <c r="G35" s="57">
        <v>951.12199999999996</v>
      </c>
      <c r="H35" s="57">
        <v>1047.0419999999999</v>
      </c>
      <c r="I35" s="57">
        <v>1055.479</v>
      </c>
      <c r="J35" s="57">
        <v>1105.8230000000001</v>
      </c>
      <c r="K35" s="57">
        <v>1225.0219999999999</v>
      </c>
      <c r="L35" s="57">
        <v>1224.5429999999999</v>
      </c>
      <c r="M35" s="57"/>
      <c r="N35" s="57"/>
      <c r="O35" s="5"/>
    </row>
    <row r="36" spans="1:15" ht="19.5" customHeight="1">
      <c r="A36" s="47"/>
      <c r="B36" s="40" t="s">
        <v>178</v>
      </c>
      <c r="C36" s="57">
        <v>2613.116</v>
      </c>
      <c r="D36" s="57">
        <v>1876.704</v>
      </c>
      <c r="E36" s="38">
        <f>IF(C36*D36&gt;0,C36/D36-1,"n.m.")</f>
        <v>0.39239645676675705</v>
      </c>
      <c r="F36" s="126"/>
      <c r="G36" s="57">
        <v>2037.2655</v>
      </c>
      <c r="H36" s="57">
        <v>1876.704</v>
      </c>
      <c r="I36" s="57">
        <v>1880.7145</v>
      </c>
      <c r="J36" s="57">
        <v>2451.9475000000002</v>
      </c>
      <c r="K36" s="57">
        <v>2607.377</v>
      </c>
      <c r="L36" s="57">
        <v>2613.116</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1030</v>
      </c>
      <c r="D38" s="57">
        <v>994</v>
      </c>
      <c r="E38" s="38">
        <f>IF(C38*D38&gt;0,C38/D38-1,"n.m.")</f>
        <v>3.6217303822937641E-2</v>
      </c>
      <c r="F38" s="123"/>
      <c r="G38" s="57">
        <v>988</v>
      </c>
      <c r="H38" s="57">
        <v>994</v>
      </c>
      <c r="I38" s="57">
        <v>992</v>
      </c>
      <c r="J38" s="57">
        <v>1029</v>
      </c>
      <c r="K38" s="57">
        <v>1023.5</v>
      </c>
      <c r="L38" s="57">
        <v>1030</v>
      </c>
      <c r="M38" s="57"/>
      <c r="N38" s="57"/>
    </row>
    <row r="39" spans="1:15" ht="19.5" customHeight="1">
      <c r="B39" s="36" t="s">
        <v>99</v>
      </c>
      <c r="C39" s="57">
        <v>71</v>
      </c>
      <c r="D39" s="57">
        <v>74</v>
      </c>
      <c r="E39" s="38">
        <f>IF(C39*D39&gt;0,C39/D39-1,"n.m.")</f>
        <v>-4.0540540540540571E-2</v>
      </c>
      <c r="F39" s="123"/>
      <c r="G39" s="57">
        <v>74</v>
      </c>
      <c r="H39" s="57">
        <v>74</v>
      </c>
      <c r="I39" s="57">
        <v>73</v>
      </c>
      <c r="J39" s="57">
        <v>72</v>
      </c>
      <c r="K39" s="57">
        <v>71</v>
      </c>
      <c r="L39" s="57">
        <v>71</v>
      </c>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showGridLines="0" zoomScaleNormal="100" zoomScaleSheetLayoutView="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6" width="12" style="2" customWidth="1"/>
    <col min="7" max="14" width="11.42578125" customWidth="1"/>
    <col min="15" max="15" width="3" customWidth="1"/>
  </cols>
  <sheetData>
    <row r="1" spans="1:15" ht="15" customHeight="1">
      <c r="A1" s="5"/>
      <c r="B1" s="6"/>
      <c r="C1" s="5"/>
      <c r="D1" s="5"/>
      <c r="E1" s="7"/>
      <c r="F1" s="7"/>
      <c r="G1" s="5"/>
      <c r="H1" s="5"/>
      <c r="I1" s="5"/>
      <c r="J1" s="5"/>
      <c r="K1" s="5"/>
      <c r="L1" s="5"/>
      <c r="M1" s="5"/>
      <c r="N1" s="5"/>
      <c r="O1" s="5"/>
    </row>
    <row r="2" spans="1:15" ht="30.75" customHeight="1">
      <c r="A2" s="297" t="s">
        <v>36</v>
      </c>
      <c r="B2" s="297"/>
      <c r="C2" s="297"/>
      <c r="D2" s="297"/>
      <c r="E2" s="297"/>
      <c r="F2" s="297"/>
      <c r="G2" s="297"/>
      <c r="H2" s="297"/>
      <c r="I2" s="297"/>
      <c r="J2" s="297"/>
      <c r="K2" s="297"/>
      <c r="L2" s="297"/>
      <c r="M2" s="297"/>
      <c r="N2" s="297"/>
      <c r="O2" s="5"/>
    </row>
    <row r="3" spans="1:15" ht="25.5" customHeight="1">
      <c r="A3" s="5"/>
      <c r="B3" s="5"/>
      <c r="C3" s="5"/>
      <c r="D3" s="5"/>
      <c r="E3" s="7"/>
      <c r="F3" s="7"/>
      <c r="G3" s="5"/>
      <c r="H3" s="5"/>
      <c r="I3" s="5"/>
      <c r="J3" s="5"/>
      <c r="K3" s="5"/>
      <c r="L3" s="5"/>
      <c r="M3" s="5"/>
      <c r="N3" s="5"/>
      <c r="O3" s="5"/>
    </row>
    <row r="4" spans="1:15" ht="12.75" customHeight="1" thickBot="1">
      <c r="A4" s="5"/>
      <c r="B4" s="8" t="s">
        <v>9</v>
      </c>
      <c r="C4" s="5"/>
      <c r="D4" s="5"/>
      <c r="E4" s="7"/>
      <c r="F4" s="7"/>
      <c r="G4" s="5"/>
      <c r="H4" s="5"/>
      <c r="I4" s="5"/>
      <c r="J4" s="5"/>
      <c r="K4" s="5"/>
      <c r="L4" s="5"/>
      <c r="M4" s="5"/>
      <c r="N4" s="5"/>
      <c r="O4" s="5"/>
    </row>
    <row r="5" spans="1:15" s="16" customFormat="1" ht="15" customHeight="1">
      <c r="A5" s="9"/>
      <c r="B5" s="9"/>
      <c r="C5" s="179" t="s">
        <v>241</v>
      </c>
      <c r="D5" s="180"/>
      <c r="E5" s="13" t="s">
        <v>4</v>
      </c>
      <c r="F5" s="65" t="s">
        <v>5</v>
      </c>
      <c r="G5" s="15" t="s">
        <v>50</v>
      </c>
      <c r="H5" s="15" t="s">
        <v>65</v>
      </c>
      <c r="I5" s="15" t="s">
        <v>67</v>
      </c>
      <c r="J5" s="15" t="s">
        <v>68</v>
      </c>
      <c r="K5" s="15" t="s">
        <v>50</v>
      </c>
      <c r="L5" s="156" t="s">
        <v>65</v>
      </c>
      <c r="M5" s="15" t="s">
        <v>67</v>
      </c>
      <c r="N5" s="15" t="s">
        <v>68</v>
      </c>
      <c r="O5" s="10"/>
    </row>
    <row r="6" spans="1:15" s="16" customFormat="1" ht="15" customHeight="1">
      <c r="A6" s="9"/>
      <c r="B6" s="17" t="s">
        <v>6</v>
      </c>
      <c r="C6" s="147">
        <v>2015</v>
      </c>
      <c r="D6" s="148">
        <v>2014</v>
      </c>
      <c r="E6" s="20" t="s">
        <v>7</v>
      </c>
      <c r="F6" s="66" t="s">
        <v>10</v>
      </c>
      <c r="G6" s="15" t="s">
        <v>66</v>
      </c>
      <c r="H6" s="15" t="s">
        <v>66</v>
      </c>
      <c r="I6" s="15" t="s">
        <v>66</v>
      </c>
      <c r="J6" s="15" t="s">
        <v>66</v>
      </c>
      <c r="K6" s="15">
        <v>2015</v>
      </c>
      <c r="L6" s="157">
        <v>2015</v>
      </c>
      <c r="M6" s="15">
        <v>2015</v>
      </c>
      <c r="N6" s="15">
        <v>2015</v>
      </c>
      <c r="O6" s="10"/>
    </row>
    <row r="7" spans="1:15" s="16" customFormat="1" ht="6" customHeight="1">
      <c r="A7" s="21"/>
      <c r="B7" s="22"/>
      <c r="C7" s="23"/>
      <c r="D7" s="24"/>
      <c r="E7" s="25"/>
      <c r="F7" s="26"/>
      <c r="G7" s="27"/>
      <c r="H7" s="27"/>
      <c r="I7" s="27"/>
      <c r="J7" s="27"/>
      <c r="K7" s="27"/>
      <c r="L7" s="158"/>
      <c r="M7" s="27"/>
      <c r="N7" s="27"/>
      <c r="O7" s="29"/>
    </row>
    <row r="8" spans="1:15" s="16" customFormat="1" ht="19.5" customHeight="1">
      <c r="A8" s="9"/>
      <c r="B8" s="31" t="s">
        <v>69</v>
      </c>
      <c r="C8" s="101">
        <v>26.38</v>
      </c>
      <c r="D8" s="102">
        <v>27.236000000000001</v>
      </c>
      <c r="E8" s="33">
        <f t="shared" ref="E8:E22" si="0">IF(ISERROR(C8/D8-1)=TRUE,"n.m.",IF(OR(C8/D8-1&gt;150%=TRUE,C8/D8-1&lt;-100%=TRUE)=TRUE,"n.m.",C8/D8-1))</f>
        <v>-3.142899104126895E-2</v>
      </c>
      <c r="F8" s="63">
        <v>-3.1428991041268908E-2</v>
      </c>
      <c r="G8" s="102">
        <v>13.323</v>
      </c>
      <c r="H8" s="102">
        <v>13.913</v>
      </c>
      <c r="I8" s="102">
        <v>13.465999999999999</v>
      </c>
      <c r="J8" s="102">
        <v>13.686</v>
      </c>
      <c r="K8" s="102">
        <v>12.742000000000001</v>
      </c>
      <c r="L8" s="159">
        <v>13.638</v>
      </c>
      <c r="M8" s="102"/>
      <c r="N8" s="102"/>
      <c r="O8" s="34"/>
    </row>
    <row r="9" spans="1:15" s="16" customFormat="1" ht="19.5" customHeight="1">
      <c r="A9" s="9"/>
      <c r="B9" s="31" t="s">
        <v>70</v>
      </c>
      <c r="C9" s="101">
        <v>5.0000000000000001E-3</v>
      </c>
      <c r="D9" s="102">
        <v>0</v>
      </c>
      <c r="E9" s="33" t="str">
        <f t="shared" si="0"/>
        <v>n.m.</v>
      </c>
      <c r="F9" s="63" t="s">
        <v>242</v>
      </c>
      <c r="G9" s="102">
        <v>0</v>
      </c>
      <c r="H9" s="102">
        <v>0</v>
      </c>
      <c r="I9" s="102">
        <v>5.0000000000000001E-3</v>
      </c>
      <c r="J9" s="102">
        <v>0</v>
      </c>
      <c r="K9" s="102">
        <v>0</v>
      </c>
      <c r="L9" s="159">
        <v>5.0000000000000001E-3</v>
      </c>
      <c r="M9" s="102"/>
      <c r="N9" s="102"/>
      <c r="O9" s="34"/>
    </row>
    <row r="10" spans="1:15" s="16" customFormat="1" ht="19.5" customHeight="1">
      <c r="A10" s="9"/>
      <c r="B10" s="31" t="s">
        <v>71</v>
      </c>
      <c r="C10" s="101">
        <v>13.760999999999999</v>
      </c>
      <c r="D10" s="102">
        <v>13.836</v>
      </c>
      <c r="E10" s="33">
        <f t="shared" si="0"/>
        <v>-5.420641803989712E-3</v>
      </c>
      <c r="F10" s="63">
        <v>-5.4206418039895923E-3</v>
      </c>
      <c r="G10" s="102">
        <v>6.7610000000000001</v>
      </c>
      <c r="H10" s="102">
        <v>7.0750000000000002</v>
      </c>
      <c r="I10" s="102">
        <v>6.5830000000000002</v>
      </c>
      <c r="J10" s="102">
        <v>6.5410000000000004</v>
      </c>
      <c r="K10" s="102">
        <v>6.5129999999999999</v>
      </c>
      <c r="L10" s="159">
        <v>7.2480000000000002</v>
      </c>
      <c r="M10" s="102"/>
      <c r="N10" s="102"/>
      <c r="O10" s="34"/>
    </row>
    <row r="11" spans="1:15" s="16" customFormat="1" ht="19.5" customHeight="1">
      <c r="A11" s="9"/>
      <c r="B11" s="31" t="s">
        <v>72</v>
      </c>
      <c r="C11" s="101">
        <v>5.1390000000000002</v>
      </c>
      <c r="D11" s="102">
        <v>0.746</v>
      </c>
      <c r="E11" s="33" t="str">
        <f>IF(ISERROR(C11/D11-1)=TRUE,"n.m.",IF(OR(C11/D11-1&gt;150%=TRUE,C11/D11-1&lt;-100%=TRUE)=TRUE,"n.m.",C11/D11-1))</f>
        <v>n.m.</v>
      </c>
      <c r="F11" s="63" t="s">
        <v>27</v>
      </c>
      <c r="G11" s="102">
        <v>-0.89700000000000002</v>
      </c>
      <c r="H11" s="102">
        <v>1.643</v>
      </c>
      <c r="I11" s="102">
        <v>2.5030000000000001</v>
      </c>
      <c r="J11" s="102">
        <v>1.7669999999999999</v>
      </c>
      <c r="K11" s="102">
        <v>3.8410000000000002</v>
      </c>
      <c r="L11" s="159">
        <v>1.298</v>
      </c>
      <c r="M11" s="102"/>
      <c r="N11" s="102"/>
      <c r="O11" s="34"/>
    </row>
    <row r="12" spans="1:15" s="16" customFormat="1" ht="19.5" customHeight="1">
      <c r="A12" s="9"/>
      <c r="B12" s="31" t="s">
        <v>73</v>
      </c>
      <c r="C12" s="101">
        <v>0.22700000000000001</v>
      </c>
      <c r="D12" s="102">
        <v>0.214</v>
      </c>
      <c r="E12" s="33">
        <f>IF(ISERROR(C12/D12-1)=TRUE,"n.m.",IF(OR(C12/D12-1&gt;150%=TRUE,C12/D12-1&lt;-100%=TRUE)=TRUE,"n.m.",C12/D12-1))</f>
        <v>6.0747663551401931E-2</v>
      </c>
      <c r="F12" s="63">
        <v>6.0747663551401869E-2</v>
      </c>
      <c r="G12" s="102">
        <v>0.11700000000000001</v>
      </c>
      <c r="H12" s="102">
        <v>9.7000000000000003E-2</v>
      </c>
      <c r="I12" s="102">
        <v>0.10299999999999999</v>
      </c>
      <c r="J12" s="102">
        <v>8.2000000000000003E-2</v>
      </c>
      <c r="K12" s="102">
        <v>0.115</v>
      </c>
      <c r="L12" s="159">
        <v>0.112</v>
      </c>
      <c r="M12" s="102"/>
      <c r="N12" s="102"/>
      <c r="O12" s="34"/>
    </row>
    <row r="13" spans="1:15" s="39" customFormat="1" ht="19.5" customHeight="1">
      <c r="A13" s="35"/>
      <c r="B13" s="36" t="s">
        <v>74</v>
      </c>
      <c r="C13" s="103">
        <v>45.512</v>
      </c>
      <c r="D13" s="57">
        <v>42.031999999999996</v>
      </c>
      <c r="E13" s="38">
        <f t="shared" si="0"/>
        <v>8.27940616673013E-2</v>
      </c>
      <c r="F13" s="89">
        <v>8.2794061667301105E-2</v>
      </c>
      <c r="G13" s="57">
        <v>19.303999999999998</v>
      </c>
      <c r="H13" s="57">
        <v>22.728000000000002</v>
      </c>
      <c r="I13" s="57">
        <v>22.66</v>
      </c>
      <c r="J13" s="57">
        <v>22.076000000000001</v>
      </c>
      <c r="K13" s="57">
        <v>23.210999999999999</v>
      </c>
      <c r="L13" s="160">
        <v>22.300999999999998</v>
      </c>
      <c r="M13" s="57"/>
      <c r="N13" s="57"/>
      <c r="O13" s="15"/>
    </row>
    <row r="14" spans="1:15" s="16" customFormat="1" ht="19.5" customHeight="1">
      <c r="A14" s="9"/>
      <c r="B14" s="31" t="s">
        <v>75</v>
      </c>
      <c r="C14" s="101">
        <v>-11.805999999999999</v>
      </c>
      <c r="D14" s="102">
        <v>-11.898999999999999</v>
      </c>
      <c r="E14" s="33">
        <f t="shared" si="0"/>
        <v>-7.8157828388940587E-3</v>
      </c>
      <c r="F14" s="63">
        <v>-7.815782838894024E-3</v>
      </c>
      <c r="G14" s="102">
        <v>-6.0970000000000004</v>
      </c>
      <c r="H14" s="102">
        <v>-5.8019999999999996</v>
      </c>
      <c r="I14" s="102">
        <v>-6.2110000000000003</v>
      </c>
      <c r="J14" s="102">
        <v>-6.4139999999999997</v>
      </c>
      <c r="K14" s="102">
        <v>-5.9089999999999998</v>
      </c>
      <c r="L14" s="159">
        <v>-5.8970000000000002</v>
      </c>
      <c r="M14" s="102"/>
      <c r="N14" s="102"/>
      <c r="O14" s="34"/>
    </row>
    <row r="15" spans="1:15" s="16" customFormat="1" ht="19.5" customHeight="1">
      <c r="A15" s="9"/>
      <c r="B15" s="31" t="s">
        <v>76</v>
      </c>
      <c r="C15" s="101">
        <v>-6.93</v>
      </c>
      <c r="D15" s="102">
        <v>-6.8869999999999996</v>
      </c>
      <c r="E15" s="33">
        <f>IF(ISERROR(C15/D15-1)=TRUE,"n.m.",IF(OR(C15/D15-1&gt;150%=TRUE,C15/D15-1&lt;-100%=TRUE)=TRUE,"n.m.",C15/D15-1))</f>
        <v>6.2436474517206797E-3</v>
      </c>
      <c r="F15" s="240">
        <v>6.2436474517206797E-3</v>
      </c>
      <c r="G15" s="102">
        <v>-3.452</v>
      </c>
      <c r="H15" s="102">
        <v>-3.4350000000000001</v>
      </c>
      <c r="I15" s="102">
        <v>-3.6160000000000001</v>
      </c>
      <c r="J15" s="102">
        <v>-4.0960000000000001</v>
      </c>
      <c r="K15" s="102">
        <v>-3.286</v>
      </c>
      <c r="L15" s="159">
        <v>-3.6440000000000001</v>
      </c>
      <c r="M15" s="102"/>
      <c r="N15" s="102"/>
      <c r="O15" s="34"/>
    </row>
    <row r="16" spans="1:15" s="16" customFormat="1" ht="19.5" customHeight="1">
      <c r="A16" s="9"/>
      <c r="B16" s="31" t="s">
        <v>77</v>
      </c>
      <c r="C16" s="101">
        <v>0</v>
      </c>
      <c r="D16" s="102">
        <v>0</v>
      </c>
      <c r="E16" s="33" t="str">
        <f t="shared" si="0"/>
        <v>n.m.</v>
      </c>
      <c r="F16" s="63" t="s">
        <v>242</v>
      </c>
      <c r="G16" s="102">
        <v>0</v>
      </c>
      <c r="H16" s="102">
        <v>0</v>
      </c>
      <c r="I16" s="102">
        <v>0</v>
      </c>
      <c r="J16" s="102">
        <v>0</v>
      </c>
      <c r="K16" s="102">
        <v>0</v>
      </c>
      <c r="L16" s="159">
        <v>0</v>
      </c>
      <c r="M16" s="102"/>
      <c r="N16" s="102"/>
      <c r="O16" s="34"/>
    </row>
    <row r="17" spans="1:15" s="16" customFormat="1" ht="19.5" customHeight="1">
      <c r="A17" s="9"/>
      <c r="B17" s="31" t="s">
        <v>78</v>
      </c>
      <c r="C17" s="101">
        <v>-2.1680000000000001</v>
      </c>
      <c r="D17" s="102">
        <v>-2.1909999999999998</v>
      </c>
      <c r="E17" s="33">
        <f t="shared" si="0"/>
        <v>-1.0497489730716403E-2</v>
      </c>
      <c r="F17" s="63">
        <v>-1.0497489730716568E-2</v>
      </c>
      <c r="G17" s="102">
        <v>-1.087</v>
      </c>
      <c r="H17" s="102">
        <v>-1.1040000000000001</v>
      </c>
      <c r="I17" s="102">
        <v>-1.071</v>
      </c>
      <c r="J17" s="102">
        <v>-1.33</v>
      </c>
      <c r="K17" s="102">
        <v>-1.0940000000000001</v>
      </c>
      <c r="L17" s="159">
        <v>-1.0740000000000001</v>
      </c>
      <c r="M17" s="102"/>
      <c r="N17" s="102"/>
      <c r="O17" s="34"/>
    </row>
    <row r="18" spans="1:15" s="39" customFormat="1" ht="19.5" customHeight="1">
      <c r="A18" s="35"/>
      <c r="B18" s="40" t="s">
        <v>79</v>
      </c>
      <c r="C18" s="103">
        <v>-20.904</v>
      </c>
      <c r="D18" s="57">
        <v>-20.977</v>
      </c>
      <c r="E18" s="38">
        <f t="shared" si="0"/>
        <v>-3.4800019068503829E-3</v>
      </c>
      <c r="F18" s="89">
        <v>-3.4800019068503599E-3</v>
      </c>
      <c r="G18" s="57">
        <v>-10.635999999999999</v>
      </c>
      <c r="H18" s="57">
        <v>-10.340999999999999</v>
      </c>
      <c r="I18" s="57">
        <v>-10.898</v>
      </c>
      <c r="J18" s="57">
        <v>-11.84</v>
      </c>
      <c r="K18" s="57">
        <v>-10.289</v>
      </c>
      <c r="L18" s="160">
        <v>-10.615</v>
      </c>
      <c r="M18" s="57"/>
      <c r="N18" s="57"/>
      <c r="O18" s="15"/>
    </row>
    <row r="19" spans="1:15" s="39" customFormat="1" ht="19.5" customHeight="1">
      <c r="A19" s="35"/>
      <c r="B19" s="40" t="s">
        <v>80</v>
      </c>
      <c r="C19" s="103">
        <v>24.608000000000001</v>
      </c>
      <c r="D19" s="57">
        <v>21.055</v>
      </c>
      <c r="E19" s="38">
        <f t="shared" si="0"/>
        <v>0.16874851579197347</v>
      </c>
      <c r="F19" s="89">
        <v>0.16874851579197339</v>
      </c>
      <c r="G19" s="57">
        <v>8.6679999999999993</v>
      </c>
      <c r="H19" s="57">
        <v>12.387</v>
      </c>
      <c r="I19" s="57">
        <v>11.762</v>
      </c>
      <c r="J19" s="57">
        <v>10.236000000000001</v>
      </c>
      <c r="K19" s="57">
        <v>12.922000000000001</v>
      </c>
      <c r="L19" s="160">
        <v>11.686</v>
      </c>
      <c r="M19" s="57"/>
      <c r="N19" s="57"/>
      <c r="O19" s="15"/>
    </row>
    <row r="20" spans="1:15" s="16" customFormat="1" ht="19.5" customHeight="1">
      <c r="A20" s="9"/>
      <c r="B20" s="41" t="s">
        <v>81</v>
      </c>
      <c r="C20" s="101">
        <v>-15.896000000000001</v>
      </c>
      <c r="D20" s="102">
        <v>-21.641999999999999</v>
      </c>
      <c r="E20" s="33">
        <f t="shared" si="0"/>
        <v>-0.26550226411607059</v>
      </c>
      <c r="F20" s="63">
        <v>-0.26550226411607059</v>
      </c>
      <c r="G20" s="102">
        <v>-10.596</v>
      </c>
      <c r="H20" s="102">
        <v>-11.045999999999999</v>
      </c>
      <c r="I20" s="102">
        <v>-9.0839999999999996</v>
      </c>
      <c r="J20" s="102">
        <v>-9.2720000000000002</v>
      </c>
      <c r="K20" s="102">
        <v>-7.4790000000000001</v>
      </c>
      <c r="L20" s="159">
        <v>-8.4169999999999998</v>
      </c>
      <c r="M20" s="102"/>
      <c r="N20" s="102"/>
      <c r="O20" s="34"/>
    </row>
    <row r="21" spans="1:15" s="39" customFormat="1" ht="19.5" customHeight="1">
      <c r="A21" s="35"/>
      <c r="B21" s="40" t="s">
        <v>82</v>
      </c>
      <c r="C21" s="103">
        <v>8.7119999999999997</v>
      </c>
      <c r="D21" s="57">
        <v>-0.58699999999999997</v>
      </c>
      <c r="E21" s="38" t="str">
        <f t="shared" si="0"/>
        <v>n.m.</v>
      </c>
      <c r="F21" s="89" t="s">
        <v>27</v>
      </c>
      <c r="G21" s="57">
        <v>-1.9279999999999999</v>
      </c>
      <c r="H21" s="57">
        <v>1.341</v>
      </c>
      <c r="I21" s="57">
        <v>2.6779999999999999</v>
      </c>
      <c r="J21" s="57">
        <v>0.96399999999999997</v>
      </c>
      <c r="K21" s="57">
        <v>5.4429999999999996</v>
      </c>
      <c r="L21" s="160">
        <v>3.2690000000000001</v>
      </c>
      <c r="M21" s="57"/>
      <c r="N21" s="57"/>
      <c r="O21" s="15"/>
    </row>
    <row r="22" spans="1:15" s="16" customFormat="1" ht="19.5" customHeight="1">
      <c r="A22" s="9"/>
      <c r="B22" s="31" t="s">
        <v>195</v>
      </c>
      <c r="C22" s="101">
        <v>-1.409</v>
      </c>
      <c r="D22" s="102">
        <v>-0.40500000000000003</v>
      </c>
      <c r="E22" s="33" t="str">
        <f t="shared" si="0"/>
        <v>n.m.</v>
      </c>
      <c r="F22" s="63" t="s">
        <v>27</v>
      </c>
      <c r="G22" s="102">
        <v>-2.1999999999999999E-2</v>
      </c>
      <c r="H22" s="102">
        <v>-0.38300000000000001</v>
      </c>
      <c r="I22" s="102">
        <v>-0.40100000000000002</v>
      </c>
      <c r="J22" s="102">
        <v>-1.984</v>
      </c>
      <c r="K22" s="102">
        <v>-0.125</v>
      </c>
      <c r="L22" s="159">
        <v>-1.284</v>
      </c>
      <c r="M22" s="102"/>
      <c r="N22" s="102"/>
      <c r="O22" s="34"/>
    </row>
    <row r="23" spans="1:15" s="16" customFormat="1" ht="19.5" customHeight="1">
      <c r="A23" s="9"/>
      <c r="B23" s="246" t="s">
        <v>196</v>
      </c>
      <c r="C23" s="101">
        <v>-0.25</v>
      </c>
      <c r="D23" s="102">
        <v>-0.80300000000000005</v>
      </c>
      <c r="E23" s="33">
        <f>IF(ISERROR(C23/D23-1)=TRUE,"n.m.",IF(OR(C23/D23-1&gt;150%=TRUE,C23/D23-1&lt;-100%=TRUE)=TRUE,"n.m.",C23/D23-1))</f>
        <v>-0.68866749688667506</v>
      </c>
      <c r="F23" s="63">
        <v>-0.68866749688667495</v>
      </c>
      <c r="G23" s="102">
        <v>-0.42</v>
      </c>
      <c r="H23" s="102">
        <v>-0.38300000000000001</v>
      </c>
      <c r="I23" s="102">
        <v>-0.40100000000000002</v>
      </c>
      <c r="J23" s="102">
        <v>-0.46700000000000003</v>
      </c>
      <c r="K23" s="102">
        <v>-0.125</v>
      </c>
      <c r="L23" s="159">
        <v>-0.125</v>
      </c>
      <c r="M23" s="102"/>
      <c r="N23" s="102"/>
      <c r="O23" s="34"/>
    </row>
    <row r="24" spans="1:15" s="16" customFormat="1" ht="19.5" customHeight="1">
      <c r="A24" s="9"/>
      <c r="B24" s="31" t="s">
        <v>84</v>
      </c>
      <c r="C24" s="101">
        <v>0</v>
      </c>
      <c r="D24" s="102">
        <v>0</v>
      </c>
      <c r="E24" s="33" t="str">
        <f t="shared" ref="E24:E27" si="1">IF(ISERROR(C24/D24-1)=TRUE,"n.m.",IF(OR(C24/D24-1&gt;150%=TRUE,C24/D24-1&lt;-100%=TRUE)=TRUE,"n.m.",C24/D24-1))</f>
        <v>n.m.</v>
      </c>
      <c r="F24" s="63" t="s">
        <v>242</v>
      </c>
      <c r="G24" s="102">
        <v>0</v>
      </c>
      <c r="H24" s="102">
        <v>0</v>
      </c>
      <c r="I24" s="102">
        <v>0</v>
      </c>
      <c r="J24" s="102">
        <v>0</v>
      </c>
      <c r="K24" s="102">
        <v>0</v>
      </c>
      <c r="L24" s="159">
        <v>0</v>
      </c>
      <c r="M24" s="102"/>
      <c r="N24" s="102"/>
      <c r="O24" s="34"/>
    </row>
    <row r="25" spans="1:15" s="39" customFormat="1" ht="19.5" customHeight="1">
      <c r="A25" s="9"/>
      <c r="B25" s="31" t="s">
        <v>85</v>
      </c>
      <c r="C25" s="101">
        <v>1.6E-2</v>
      </c>
      <c r="D25" s="102">
        <v>-0.33400000000000002</v>
      </c>
      <c r="E25" s="33" t="str">
        <f t="shared" si="1"/>
        <v>n.m.</v>
      </c>
      <c r="F25" s="63">
        <v>-1.0479041916167664</v>
      </c>
      <c r="G25" s="102">
        <v>-0.33400000000000002</v>
      </c>
      <c r="H25" s="102">
        <v>0</v>
      </c>
      <c r="I25" s="102">
        <v>-4.2779999999999996</v>
      </c>
      <c r="J25" s="102">
        <v>-1.244</v>
      </c>
      <c r="K25" s="102">
        <v>-3.5999999999999997E-2</v>
      </c>
      <c r="L25" s="159">
        <v>5.1999999999999998E-2</v>
      </c>
      <c r="M25" s="102"/>
      <c r="N25" s="102"/>
      <c r="O25" s="15"/>
    </row>
    <row r="26" spans="1:15" s="239" customFormat="1" ht="19.5" customHeight="1">
      <c r="A26" s="176"/>
      <c r="B26" s="40" t="s">
        <v>86</v>
      </c>
      <c r="C26" s="103">
        <v>7.319</v>
      </c>
      <c r="D26" s="57">
        <v>-1.3260000000000001</v>
      </c>
      <c r="E26" s="38" t="str">
        <f t="shared" si="1"/>
        <v>n.m.</v>
      </c>
      <c r="F26" s="89" t="s">
        <v>27</v>
      </c>
      <c r="G26" s="57">
        <v>-2.2839999999999998</v>
      </c>
      <c r="H26" s="57">
        <v>0.95799999999999996</v>
      </c>
      <c r="I26" s="57">
        <v>-2.0009999999999999</v>
      </c>
      <c r="J26" s="57">
        <v>-2.2639999999999998</v>
      </c>
      <c r="K26" s="57">
        <v>5.282</v>
      </c>
      <c r="L26" s="160">
        <v>2.0369999999999999</v>
      </c>
      <c r="M26" s="57"/>
      <c r="N26" s="57"/>
      <c r="O26" s="19"/>
    </row>
    <row r="27" spans="1:15" ht="19.5" customHeight="1" thickBot="1">
      <c r="A27" s="176"/>
      <c r="B27" s="40" t="s">
        <v>188</v>
      </c>
      <c r="C27" s="104">
        <v>5.9690000000000003</v>
      </c>
      <c r="D27" s="105">
        <v>-1.347</v>
      </c>
      <c r="E27" s="42" t="str">
        <f t="shared" si="1"/>
        <v>n.m.</v>
      </c>
      <c r="F27" s="90" t="s">
        <v>27</v>
      </c>
      <c r="G27" s="57">
        <v>-2.0169999999999999</v>
      </c>
      <c r="H27" s="57">
        <v>0.67</v>
      </c>
      <c r="I27" s="57">
        <v>-1.6479999999999999</v>
      </c>
      <c r="J27" s="57">
        <v>-1.9119999999999999</v>
      </c>
      <c r="K27" s="57">
        <v>4.3179999999999996</v>
      </c>
      <c r="L27" s="161">
        <v>1.651</v>
      </c>
      <c r="M27" s="57"/>
      <c r="N27" s="57"/>
      <c r="O27" s="44"/>
    </row>
    <row r="28" spans="1:15" ht="6.75" customHeight="1">
      <c r="A28" s="35"/>
      <c r="B28" s="40"/>
      <c r="C28" s="57"/>
      <c r="D28" s="57"/>
      <c r="E28" s="38"/>
      <c r="F28" s="7"/>
      <c r="G28" s="57"/>
      <c r="H28" s="57"/>
      <c r="I28" s="57"/>
      <c r="J28" s="57"/>
      <c r="K28" s="102"/>
      <c r="L28" s="57"/>
      <c r="M28" s="57"/>
      <c r="N28" s="57"/>
      <c r="O28" s="44"/>
    </row>
    <row r="29" spans="1:15" ht="19.5" customHeight="1">
      <c r="A29" s="5"/>
      <c r="B29" s="4"/>
      <c r="C29" s="43"/>
      <c r="D29" s="43"/>
      <c r="E29" s="7"/>
      <c r="G29" s="43"/>
      <c r="H29" s="43"/>
      <c r="I29" s="43"/>
      <c r="J29" s="43"/>
      <c r="K29" s="57"/>
      <c r="L29" s="43"/>
      <c r="M29" s="43"/>
      <c r="N29" s="43"/>
      <c r="O29" s="44"/>
    </row>
    <row r="30" spans="1:15" ht="19.5" customHeight="1">
      <c r="A30" s="45" t="s">
        <v>100</v>
      </c>
      <c r="B30" s="46"/>
      <c r="C30" s="43"/>
      <c r="D30" s="43"/>
      <c r="E30" s="7"/>
      <c r="F30" s="260"/>
      <c r="G30" s="43"/>
      <c r="H30" s="43"/>
      <c r="I30" s="43"/>
      <c r="J30" s="43"/>
      <c r="K30" s="102"/>
      <c r="L30" s="43"/>
      <c r="M30" s="43"/>
      <c r="N30" s="43"/>
      <c r="O30" s="44"/>
    </row>
    <row r="31" spans="1:15" ht="19.5" customHeight="1">
      <c r="A31" s="47"/>
      <c r="B31" s="40" t="s">
        <v>94</v>
      </c>
      <c r="C31" s="48">
        <f>-C18/C13</f>
        <v>0.45930743540165231</v>
      </c>
      <c r="D31" s="48">
        <f>-D18/D13</f>
        <v>0.49907213551579754</v>
      </c>
      <c r="E31" s="49">
        <f>(C31-D31)*10000</f>
        <v>-397.64700114145234</v>
      </c>
      <c r="F31" s="123"/>
      <c r="G31" s="48">
        <f t="shared" ref="G31:K31" si="2">-G18/G13</f>
        <v>0.55097389142146702</v>
      </c>
      <c r="H31" s="48">
        <f t="shared" si="2"/>
        <v>0.45498944033790911</v>
      </c>
      <c r="I31" s="48">
        <f t="shared" si="2"/>
        <v>0.48093556928508385</v>
      </c>
      <c r="J31" s="48">
        <f t="shared" si="2"/>
        <v>0.53632904511686896</v>
      </c>
      <c r="K31" s="48">
        <f t="shared" si="2"/>
        <v>0.44328120287794581</v>
      </c>
      <c r="L31" s="48">
        <f t="shared" ref="L31" si="3">-L18/L13</f>
        <v>0.47598762387336896</v>
      </c>
      <c r="M31" s="48"/>
      <c r="N31" s="48"/>
      <c r="O31" s="5"/>
    </row>
    <row r="32" spans="1:15" ht="19.5" customHeight="1">
      <c r="A32" s="47"/>
      <c r="B32" s="40" t="s">
        <v>95</v>
      </c>
      <c r="C32" s="50">
        <v>162.87607007175265</v>
      </c>
      <c r="D32" s="50">
        <v>204.5764311021494</v>
      </c>
      <c r="E32" s="49">
        <f>(C32-D32)</f>
        <v>-41.700361030396749</v>
      </c>
      <c r="F32" s="124"/>
      <c r="G32" s="50">
        <v>199.71976843552142</v>
      </c>
      <c r="H32" s="50">
        <v>209.46250567104659</v>
      </c>
      <c r="I32" s="50">
        <v>176.84699274696635</v>
      </c>
      <c r="J32" s="50">
        <v>187.33697420075686</v>
      </c>
      <c r="K32" s="50">
        <v>152.95389526012156</v>
      </c>
      <c r="L32" s="50">
        <v>172.83868859646086</v>
      </c>
      <c r="M32" s="57"/>
      <c r="N32" s="57"/>
      <c r="O32" s="5"/>
    </row>
    <row r="33" spans="1:15" ht="19.5" customHeight="1">
      <c r="A33" s="45" t="s">
        <v>101</v>
      </c>
      <c r="B33" s="51"/>
      <c r="C33" s="53"/>
      <c r="D33" s="53"/>
      <c r="E33" s="53"/>
      <c r="F33" s="125"/>
      <c r="G33" s="52"/>
      <c r="H33" s="52"/>
      <c r="I33" s="52"/>
      <c r="J33" s="52"/>
      <c r="K33" s="102"/>
      <c r="L33" s="102"/>
      <c r="M33" s="52"/>
      <c r="N33" s="52"/>
      <c r="O33" s="5"/>
    </row>
    <row r="34" spans="1:15" ht="19.5" customHeight="1">
      <c r="A34" s="54"/>
      <c r="B34" s="40" t="s">
        <v>97</v>
      </c>
      <c r="C34" s="57">
        <v>1921.289</v>
      </c>
      <c r="D34" s="57">
        <v>2086.9879999999998</v>
      </c>
      <c r="E34" s="38">
        <f>IF(C34*D34&gt;0,C34/D34-1,"n.m.")</f>
        <v>-7.9396239940047519E-2</v>
      </c>
      <c r="F34" s="125"/>
      <c r="G34" s="57">
        <v>2131.81</v>
      </c>
      <c r="H34" s="57">
        <v>2086.9879999999998</v>
      </c>
      <c r="I34" s="57">
        <v>2022.327</v>
      </c>
      <c r="J34" s="57">
        <v>1937.1690000000001</v>
      </c>
      <c r="K34" s="57">
        <v>1974.598</v>
      </c>
      <c r="L34" s="57">
        <v>1921.289</v>
      </c>
      <c r="M34" s="57"/>
      <c r="N34" s="57"/>
      <c r="O34" s="5"/>
    </row>
    <row r="35" spans="1:15" ht="19.5" customHeight="1">
      <c r="A35" s="54"/>
      <c r="B35" s="36" t="s">
        <v>102</v>
      </c>
      <c r="C35" s="57">
        <v>2055.3629999999998</v>
      </c>
      <c r="D35" s="57">
        <v>1465.8340000000001</v>
      </c>
      <c r="E35" s="38">
        <f>IF(C35*D35&gt;0,C35/D35-1,"n.m.")</f>
        <v>0.40217991941788744</v>
      </c>
      <c r="F35" s="125"/>
      <c r="G35" s="57">
        <v>1388.6559999999999</v>
      </c>
      <c r="H35" s="57">
        <v>1465.8340000000001</v>
      </c>
      <c r="I35" s="57">
        <v>1457.4580000000001</v>
      </c>
      <c r="J35" s="57">
        <v>1375.298</v>
      </c>
      <c r="K35" s="57">
        <v>1647.2090000000001</v>
      </c>
      <c r="L35" s="57">
        <v>2055.3629999999998</v>
      </c>
      <c r="M35" s="57"/>
      <c r="N35" s="57"/>
      <c r="O35" s="5"/>
    </row>
    <row r="36" spans="1:15" ht="19.5" customHeight="1">
      <c r="A36" s="47"/>
      <c r="B36" s="40" t="s">
        <v>178</v>
      </c>
      <c r="C36" s="57">
        <v>1181.9915000000001</v>
      </c>
      <c r="D36" s="57">
        <v>1373.086</v>
      </c>
      <c r="E36" s="38">
        <f>IF(C36*D36&gt;0,C36/D36-1,"n.m.")</f>
        <v>-0.13917154497241968</v>
      </c>
      <c r="F36" s="126"/>
      <c r="G36" s="57">
        <v>1366.8920000000001</v>
      </c>
      <c r="H36" s="57">
        <v>1373.086</v>
      </c>
      <c r="I36" s="57">
        <v>1323.2335</v>
      </c>
      <c r="J36" s="57">
        <v>1251.116</v>
      </c>
      <c r="K36" s="57">
        <v>1240.9625000000001</v>
      </c>
      <c r="L36" s="57">
        <v>1181.9915000000001</v>
      </c>
      <c r="M36" s="57"/>
      <c r="N36" s="57"/>
      <c r="O36" s="5"/>
    </row>
    <row r="37" spans="1:15" ht="19.5" customHeight="1">
      <c r="A37" s="45" t="s">
        <v>8</v>
      </c>
      <c r="B37" s="51"/>
      <c r="C37" s="57"/>
      <c r="D37" s="57"/>
      <c r="E37" s="56"/>
      <c r="F37" s="125"/>
      <c r="G37" s="57"/>
      <c r="H37" s="57"/>
      <c r="I37" s="57"/>
      <c r="J37" s="57"/>
      <c r="K37" s="57"/>
      <c r="L37" s="57"/>
      <c r="M37" s="57"/>
      <c r="N37" s="57"/>
      <c r="O37" s="5"/>
    </row>
    <row r="38" spans="1:15" ht="19.5" customHeight="1">
      <c r="A38" s="5"/>
      <c r="B38" s="36" t="s">
        <v>98</v>
      </c>
      <c r="C38" s="57">
        <v>572.1</v>
      </c>
      <c r="D38" s="57">
        <v>575.20000000000005</v>
      </c>
      <c r="E38" s="38">
        <f>IF(C38*D38&gt;0,C38/D38-1,"n.m.")</f>
        <v>-5.3894297635604937E-3</v>
      </c>
      <c r="F38" s="123"/>
      <c r="G38" s="57">
        <v>580.20000000000005</v>
      </c>
      <c r="H38" s="57">
        <v>575.20000000000005</v>
      </c>
      <c r="I38" s="57">
        <v>577.70000000000005</v>
      </c>
      <c r="J38" s="57">
        <v>567.79999999999995</v>
      </c>
      <c r="K38" s="57">
        <v>576.9</v>
      </c>
      <c r="L38" s="57">
        <v>572.1</v>
      </c>
      <c r="M38" s="57"/>
      <c r="N38" s="57"/>
    </row>
    <row r="39" spans="1:15" ht="19.5" customHeight="1">
      <c r="B39" s="36" t="s">
        <v>99</v>
      </c>
      <c r="C39" s="57">
        <v>30</v>
      </c>
      <c r="D39" s="57">
        <v>39</v>
      </c>
      <c r="E39" s="38">
        <f>IF(C39*D39&gt;0,C39/D39-1,"n.m.")</f>
        <v>-0.23076923076923073</v>
      </c>
      <c r="F39" s="123"/>
      <c r="G39" s="57">
        <v>39</v>
      </c>
      <c r="H39" s="57">
        <v>39</v>
      </c>
      <c r="I39" s="57">
        <v>33</v>
      </c>
      <c r="J39" s="57">
        <v>33</v>
      </c>
      <c r="K39" s="57">
        <v>30</v>
      </c>
      <c r="L39" s="57">
        <v>30</v>
      </c>
    </row>
    <row r="40" spans="1:15">
      <c r="C40" s="57"/>
      <c r="D40" s="57"/>
      <c r="H40" s="57"/>
      <c r="I40" s="57"/>
      <c r="J40" s="57"/>
      <c r="K40" s="57"/>
      <c r="L40" s="57"/>
      <c r="M40" s="57"/>
      <c r="N40" s="57"/>
    </row>
    <row r="41" spans="1:15">
      <c r="C41" s="57"/>
    </row>
    <row r="42" spans="1:15">
      <c r="C42" s="57"/>
      <c r="D42" s="57"/>
      <c r="H42" s="57"/>
      <c r="I42" s="57"/>
      <c r="J42" s="57"/>
      <c r="K42" s="57"/>
      <c r="L42" s="57"/>
      <c r="M42" s="57"/>
      <c r="N42" s="57"/>
    </row>
    <row r="43" spans="1:15">
      <c r="C43" s="57"/>
      <c r="D43" s="57"/>
      <c r="H43" s="57"/>
      <c r="I43" s="57"/>
      <c r="J43" s="57"/>
      <c r="K43" s="57"/>
      <c r="L43" s="57"/>
      <c r="M43" s="57"/>
      <c r="N43" s="57"/>
    </row>
    <row r="44" spans="1:15">
      <c r="C44" s="57"/>
      <c r="D44" s="57"/>
      <c r="H44" s="57"/>
      <c r="I44" s="57"/>
      <c r="J44" s="57"/>
      <c r="K44" s="57"/>
      <c r="L44" s="57"/>
      <c r="M44" s="57"/>
      <c r="N44" s="57"/>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K6"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ustomHeight="1"/>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60</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34.837000000000003</v>
      </c>
      <c r="D8" s="102">
        <v>114.40300000000001</v>
      </c>
      <c r="E8" s="63">
        <f t="shared" ref="E8:E22" si="0">IF(ISERROR(C8/D8-1)=TRUE,"n.m.",IF(OR(C8/D8-1&gt;150%=TRUE,C8/D8-1&lt;-100%=TRUE)=TRUE,"n.m.",C8/D8-1))</f>
        <v>-0.69548875466552451</v>
      </c>
      <c r="F8" s="102">
        <v>61.91</v>
      </c>
      <c r="G8" s="102">
        <v>52.493000000000002</v>
      </c>
      <c r="H8" s="102">
        <v>53.908000000000001</v>
      </c>
      <c r="I8" s="102">
        <v>21.994</v>
      </c>
      <c r="J8" s="102">
        <v>25.8</v>
      </c>
      <c r="K8" s="159">
        <v>9.0370000000000008</v>
      </c>
      <c r="L8" s="102"/>
      <c r="M8" s="102"/>
      <c r="N8" s="34"/>
    </row>
    <row r="9" spans="1:14" s="16" customFormat="1" ht="19.5" customHeight="1">
      <c r="A9" s="9"/>
      <c r="B9" s="31" t="s">
        <v>70</v>
      </c>
      <c r="C9" s="101">
        <v>0</v>
      </c>
      <c r="D9" s="102">
        <v>0</v>
      </c>
      <c r="E9" s="63" t="str">
        <f t="shared" si="0"/>
        <v>n.m.</v>
      </c>
      <c r="F9" s="102">
        <v>0</v>
      </c>
      <c r="G9" s="102">
        <v>0</v>
      </c>
      <c r="H9" s="102">
        <v>0</v>
      </c>
      <c r="I9" s="102">
        <v>0</v>
      </c>
      <c r="J9" s="102">
        <v>0</v>
      </c>
      <c r="K9" s="159">
        <v>0</v>
      </c>
      <c r="L9" s="102"/>
      <c r="M9" s="102"/>
      <c r="N9" s="34"/>
    </row>
    <row r="10" spans="1:14" s="16" customFormat="1" ht="19.5" customHeight="1">
      <c r="A10" s="9"/>
      <c r="B10" s="31" t="s">
        <v>71</v>
      </c>
      <c r="C10" s="101">
        <v>78.234999999999999</v>
      </c>
      <c r="D10" s="102">
        <v>116.34</v>
      </c>
      <c r="E10" s="63">
        <f t="shared" si="0"/>
        <v>-0.32753137356025441</v>
      </c>
      <c r="F10" s="102">
        <v>59.902999999999999</v>
      </c>
      <c r="G10" s="102">
        <v>56.436999999999998</v>
      </c>
      <c r="H10" s="102">
        <v>48.162999999999997</v>
      </c>
      <c r="I10" s="102">
        <v>50.332000000000001</v>
      </c>
      <c r="J10" s="102">
        <v>46.512</v>
      </c>
      <c r="K10" s="159">
        <v>31.722999999999999</v>
      </c>
      <c r="L10" s="102"/>
      <c r="M10" s="102"/>
      <c r="N10" s="34"/>
    </row>
    <row r="11" spans="1:14" s="16" customFormat="1" ht="19.5" customHeight="1">
      <c r="A11" s="9"/>
      <c r="B11" s="31" t="s">
        <v>72</v>
      </c>
      <c r="C11" s="101">
        <v>10.192</v>
      </c>
      <c r="D11" s="102">
        <v>1.9119999999999999</v>
      </c>
      <c r="E11" s="63" t="str">
        <f t="shared" si="0"/>
        <v>n.m.</v>
      </c>
      <c r="F11" s="102">
        <v>-5.9980000000000002</v>
      </c>
      <c r="G11" s="102">
        <v>7.91</v>
      </c>
      <c r="H11" s="102">
        <v>-3.448</v>
      </c>
      <c r="I11" s="102">
        <v>-2.0379999999999998</v>
      </c>
      <c r="J11" s="102">
        <v>-0.76500000000000001</v>
      </c>
      <c r="K11" s="159">
        <v>10.957000000000001</v>
      </c>
      <c r="L11" s="102"/>
      <c r="M11" s="102"/>
      <c r="N11" s="34"/>
    </row>
    <row r="12" spans="1:14" s="16" customFormat="1" ht="19.5" customHeight="1">
      <c r="A12" s="9"/>
      <c r="B12" s="31" t="s">
        <v>73</v>
      </c>
      <c r="C12" s="101">
        <v>-16.920999999999999</v>
      </c>
      <c r="D12" s="102">
        <v>-13.337</v>
      </c>
      <c r="E12" s="63">
        <f t="shared" si="0"/>
        <v>0.26872610032241129</v>
      </c>
      <c r="F12" s="102">
        <v>-8.5950000000000006</v>
      </c>
      <c r="G12" s="102">
        <v>-4.742</v>
      </c>
      <c r="H12" s="102">
        <v>-13.647</v>
      </c>
      <c r="I12" s="102">
        <v>3.09</v>
      </c>
      <c r="J12" s="102">
        <v>-7.2309999999999999</v>
      </c>
      <c r="K12" s="159">
        <v>-9.69</v>
      </c>
      <c r="L12" s="102"/>
      <c r="M12" s="102"/>
      <c r="N12" s="34"/>
    </row>
    <row r="13" spans="1:14" s="39" customFormat="1" ht="19.5" customHeight="1">
      <c r="A13" s="35"/>
      <c r="B13" s="36" t="s">
        <v>74</v>
      </c>
      <c r="C13" s="103">
        <v>106.343</v>
      </c>
      <c r="D13" s="57">
        <v>219.31800000000001</v>
      </c>
      <c r="E13" s="89">
        <f t="shared" si="0"/>
        <v>-0.51511959802660978</v>
      </c>
      <c r="F13" s="57">
        <v>107.22</v>
      </c>
      <c r="G13" s="57">
        <v>112.098</v>
      </c>
      <c r="H13" s="57">
        <v>84.975999999999999</v>
      </c>
      <c r="I13" s="57">
        <v>73.378</v>
      </c>
      <c r="J13" s="57">
        <v>64.316000000000003</v>
      </c>
      <c r="K13" s="160">
        <v>42.027000000000001</v>
      </c>
      <c r="L13" s="57"/>
      <c r="M13" s="57"/>
      <c r="N13" s="15"/>
    </row>
    <row r="14" spans="1:14" s="16" customFormat="1" ht="19.5" customHeight="1">
      <c r="A14" s="9"/>
      <c r="B14" s="31" t="s">
        <v>75</v>
      </c>
      <c r="C14" s="101">
        <v>-70.224000000000004</v>
      </c>
      <c r="D14" s="102">
        <v>-75.748000000000005</v>
      </c>
      <c r="E14" s="63">
        <f t="shared" si="0"/>
        <v>-7.2926017848656044E-2</v>
      </c>
      <c r="F14" s="102">
        <v>-40.084000000000003</v>
      </c>
      <c r="G14" s="102">
        <v>-35.664000000000001</v>
      </c>
      <c r="H14" s="102">
        <v>-36.348999999999997</v>
      </c>
      <c r="I14" s="102">
        <v>-35.591999999999999</v>
      </c>
      <c r="J14" s="102">
        <v>-36.289000000000001</v>
      </c>
      <c r="K14" s="159">
        <v>-33.935000000000002</v>
      </c>
      <c r="L14" s="102"/>
      <c r="M14" s="102"/>
      <c r="N14" s="34"/>
    </row>
    <row r="15" spans="1:14" s="16" customFormat="1" ht="19.5" customHeight="1">
      <c r="A15" s="9"/>
      <c r="B15" s="31" t="s">
        <v>76</v>
      </c>
      <c r="C15" s="101">
        <v>-295.26400000000001</v>
      </c>
      <c r="D15" s="102">
        <v>-322.423</v>
      </c>
      <c r="E15" s="63">
        <f t="shared" si="0"/>
        <v>-8.4234065187657192E-2</v>
      </c>
      <c r="F15" s="102">
        <v>-160.048</v>
      </c>
      <c r="G15" s="102">
        <v>-162.375</v>
      </c>
      <c r="H15" s="102">
        <v>-144.13</v>
      </c>
      <c r="I15" s="102">
        <v>-137.011</v>
      </c>
      <c r="J15" s="102">
        <v>-148.97200000000001</v>
      </c>
      <c r="K15" s="159">
        <v>-146.292</v>
      </c>
      <c r="L15" s="102"/>
      <c r="M15" s="102"/>
      <c r="N15" s="34"/>
    </row>
    <row r="16" spans="1:14" s="16" customFormat="1" ht="19.5" customHeight="1">
      <c r="A16" s="9"/>
      <c r="B16" s="31" t="s">
        <v>77</v>
      </c>
      <c r="C16" s="101">
        <v>62.634</v>
      </c>
      <c r="D16" s="102">
        <v>72.838999999999999</v>
      </c>
      <c r="E16" s="63">
        <f t="shared" si="0"/>
        <v>-0.14010351597358561</v>
      </c>
      <c r="F16" s="102">
        <v>23.335999999999999</v>
      </c>
      <c r="G16" s="102">
        <v>49.503</v>
      </c>
      <c r="H16" s="102">
        <v>33.048999999999999</v>
      </c>
      <c r="I16" s="102">
        <v>49.334000000000003</v>
      </c>
      <c r="J16" s="102">
        <v>16.135000000000002</v>
      </c>
      <c r="K16" s="159">
        <v>46.499000000000002</v>
      </c>
      <c r="L16" s="102"/>
      <c r="M16" s="102"/>
      <c r="N16" s="34"/>
    </row>
    <row r="17" spans="1:14" s="16" customFormat="1" ht="19.5" customHeight="1">
      <c r="A17" s="9"/>
      <c r="B17" s="31" t="s">
        <v>78</v>
      </c>
      <c r="C17" s="101">
        <v>-0.35599999999999998</v>
      </c>
      <c r="D17" s="102">
        <v>-2.859</v>
      </c>
      <c r="E17" s="63">
        <f t="shared" si="0"/>
        <v>-0.8754809373906961</v>
      </c>
      <c r="F17" s="102">
        <v>-0.161</v>
      </c>
      <c r="G17" s="102">
        <v>-2.698</v>
      </c>
      <c r="H17" s="102">
        <v>-0.111</v>
      </c>
      <c r="I17" s="102">
        <v>-0.112</v>
      </c>
      <c r="J17" s="102">
        <v>-0.16500000000000001</v>
      </c>
      <c r="K17" s="159">
        <v>-0.191</v>
      </c>
      <c r="L17" s="102"/>
      <c r="M17" s="102"/>
      <c r="N17" s="34"/>
    </row>
    <row r="18" spans="1:14" s="39" customFormat="1" ht="19.5" customHeight="1">
      <c r="A18" s="35"/>
      <c r="B18" s="40" t="s">
        <v>79</v>
      </c>
      <c r="C18" s="103">
        <v>-303.20999999999998</v>
      </c>
      <c r="D18" s="57">
        <v>-328.19099999999997</v>
      </c>
      <c r="E18" s="89">
        <f t="shared" si="0"/>
        <v>-7.6117260985218982E-2</v>
      </c>
      <c r="F18" s="57">
        <v>-176.95699999999999</v>
      </c>
      <c r="G18" s="57">
        <v>-151.23400000000001</v>
      </c>
      <c r="H18" s="57">
        <v>-147.541</v>
      </c>
      <c r="I18" s="57">
        <v>-123.381</v>
      </c>
      <c r="J18" s="57">
        <v>-169.291</v>
      </c>
      <c r="K18" s="160">
        <v>-133.91900000000001</v>
      </c>
      <c r="L18" s="57"/>
      <c r="M18" s="57"/>
      <c r="N18" s="15"/>
    </row>
    <row r="19" spans="1:14" s="39" customFormat="1" ht="19.5" customHeight="1">
      <c r="A19" s="35"/>
      <c r="B19" s="40" t="s">
        <v>80</v>
      </c>
      <c r="C19" s="103">
        <v>-196.86699999999999</v>
      </c>
      <c r="D19" s="57">
        <v>-108.873</v>
      </c>
      <c r="E19" s="89">
        <f t="shared" si="0"/>
        <v>0.80822609829801673</v>
      </c>
      <c r="F19" s="57">
        <v>-69.736999999999995</v>
      </c>
      <c r="G19" s="57">
        <v>-39.136000000000003</v>
      </c>
      <c r="H19" s="57">
        <v>-62.564999999999998</v>
      </c>
      <c r="I19" s="57">
        <v>-50.003</v>
      </c>
      <c r="J19" s="57">
        <v>-104.97499999999999</v>
      </c>
      <c r="K19" s="160">
        <v>-91.891999999999996</v>
      </c>
      <c r="L19" s="57"/>
      <c r="M19" s="57"/>
      <c r="N19" s="15"/>
    </row>
    <row r="20" spans="1:14" s="16" customFormat="1" ht="19.5" customHeight="1">
      <c r="A20" s="9"/>
      <c r="B20" s="41" t="s">
        <v>81</v>
      </c>
      <c r="C20" s="101">
        <v>-708.774</v>
      </c>
      <c r="D20" s="102">
        <v>-719.202</v>
      </c>
      <c r="E20" s="63">
        <f t="shared" si="0"/>
        <v>-1.4499403505552011E-2</v>
      </c>
      <c r="F20" s="102">
        <v>-315.31400000000002</v>
      </c>
      <c r="G20" s="102">
        <v>-403.88799999999998</v>
      </c>
      <c r="H20" s="102">
        <v>-497.887</v>
      </c>
      <c r="I20" s="102">
        <v>-937.52</v>
      </c>
      <c r="J20" s="102">
        <v>-411.036</v>
      </c>
      <c r="K20" s="159">
        <v>-297.738</v>
      </c>
      <c r="L20" s="102"/>
      <c r="M20" s="102"/>
      <c r="N20" s="34"/>
    </row>
    <row r="21" spans="1:14" s="39" customFormat="1" ht="19.5" customHeight="1">
      <c r="A21" s="35"/>
      <c r="B21" s="40" t="s">
        <v>82</v>
      </c>
      <c r="C21" s="103">
        <v>-905.64099999999996</v>
      </c>
      <c r="D21" s="57">
        <v>-828.07500000000005</v>
      </c>
      <c r="E21" s="89">
        <f t="shared" si="0"/>
        <v>9.3670259336412709E-2</v>
      </c>
      <c r="F21" s="57">
        <v>-385.05099999999999</v>
      </c>
      <c r="G21" s="57">
        <v>-443.024</v>
      </c>
      <c r="H21" s="57">
        <v>-560.452</v>
      </c>
      <c r="I21" s="57">
        <v>-987.52300000000002</v>
      </c>
      <c r="J21" s="57">
        <v>-516.01099999999997</v>
      </c>
      <c r="K21" s="160">
        <v>-389.63</v>
      </c>
      <c r="L21" s="57"/>
      <c r="M21" s="57"/>
      <c r="N21" s="15"/>
    </row>
    <row r="22" spans="1:14" s="16" customFormat="1" ht="19.5" customHeight="1">
      <c r="A22" s="9"/>
      <c r="B22" s="31" t="s">
        <v>195</v>
      </c>
      <c r="C22" s="101">
        <v>-59.540999999999997</v>
      </c>
      <c r="D22" s="102">
        <v>-15.208</v>
      </c>
      <c r="E22" s="63" t="str">
        <f t="shared" si="0"/>
        <v>n.m.</v>
      </c>
      <c r="F22" s="102">
        <v>-20.22</v>
      </c>
      <c r="G22" s="102">
        <v>5.0119999999999996</v>
      </c>
      <c r="H22" s="102">
        <v>0.52600000000000002</v>
      </c>
      <c r="I22" s="102">
        <v>-17.640999999999998</v>
      </c>
      <c r="J22" s="102">
        <v>-13.268000000000001</v>
      </c>
      <c r="K22" s="159">
        <v>-46.273000000000003</v>
      </c>
      <c r="L22" s="102"/>
      <c r="M22" s="102"/>
      <c r="N22" s="34"/>
    </row>
    <row r="23" spans="1:14" s="16" customFormat="1" ht="19.5" customHeight="1">
      <c r="A23" s="9"/>
      <c r="B23" s="246" t="s">
        <v>196</v>
      </c>
      <c r="C23" s="101">
        <v>-23.780999999999999</v>
      </c>
      <c r="D23" s="102">
        <v>0</v>
      </c>
      <c r="E23" s="63" t="str">
        <f>IF(ISERROR(C23/D23-1)=TRUE,"n.m.",IF(OR(C23/D23-1&gt;150%=TRUE,C23/D23-1&lt;-100%=TRUE)=TRUE,"n.m.",C23/D23-1))</f>
        <v>n.m.</v>
      </c>
      <c r="F23" s="102">
        <v>0</v>
      </c>
      <c r="G23" s="102">
        <v>0</v>
      </c>
      <c r="H23" s="102">
        <v>0</v>
      </c>
      <c r="I23" s="102">
        <v>0</v>
      </c>
      <c r="J23" s="102">
        <v>0</v>
      </c>
      <c r="K23" s="159">
        <v>-23.780999999999999</v>
      </c>
      <c r="L23" s="102"/>
      <c r="M23" s="102"/>
      <c r="N23" s="34"/>
    </row>
    <row r="24" spans="1:14" s="16" customFormat="1" ht="19.5" customHeight="1">
      <c r="A24" s="9"/>
      <c r="B24" s="31" t="s">
        <v>84</v>
      </c>
      <c r="C24" s="101">
        <v>0</v>
      </c>
      <c r="D24" s="102">
        <v>-16.876000000000001</v>
      </c>
      <c r="E24" s="63">
        <f t="shared" ref="E24:E27" si="1">IF(ISERROR(C24/D24-1)=TRUE,"n.m.",IF(OR(C24/D24-1&gt;150%=TRUE,C24/D24-1&lt;-100%=TRUE)=TRUE,"n.m.",C24/D24-1))</f>
        <v>-1</v>
      </c>
      <c r="F24" s="102">
        <v>-3.7999999999999999E-2</v>
      </c>
      <c r="G24" s="102">
        <v>-16.838000000000001</v>
      </c>
      <c r="H24" s="102">
        <v>-1.827</v>
      </c>
      <c r="I24" s="102">
        <v>0.79500000000000004</v>
      </c>
      <c r="J24" s="102">
        <v>0</v>
      </c>
      <c r="K24" s="159">
        <v>0</v>
      </c>
      <c r="L24" s="102"/>
      <c r="M24" s="102"/>
      <c r="N24" s="34"/>
    </row>
    <row r="25" spans="1:14" s="39" customFormat="1" ht="19.5" customHeight="1">
      <c r="A25" s="9"/>
      <c r="B25" s="31" t="s">
        <v>85</v>
      </c>
      <c r="C25" s="101">
        <v>-1.8120000000000001</v>
      </c>
      <c r="D25" s="102">
        <v>-57.798999999999999</v>
      </c>
      <c r="E25" s="63">
        <f t="shared" si="1"/>
        <v>-0.96864997664319452</v>
      </c>
      <c r="F25" s="102">
        <v>0</v>
      </c>
      <c r="G25" s="102">
        <v>-57.798999999999999</v>
      </c>
      <c r="H25" s="102">
        <v>-2.5419999999999998</v>
      </c>
      <c r="I25" s="102">
        <v>-24.073</v>
      </c>
      <c r="J25" s="102">
        <v>0</v>
      </c>
      <c r="K25" s="159">
        <v>-1.8120000000000001</v>
      </c>
      <c r="L25" s="102"/>
      <c r="M25" s="102"/>
      <c r="N25" s="15"/>
    </row>
    <row r="26" spans="1:14" s="239" customFormat="1" ht="19.5" customHeight="1">
      <c r="A26" s="176"/>
      <c r="B26" s="40" t="s">
        <v>86</v>
      </c>
      <c r="C26" s="103">
        <v>-966.99400000000003</v>
      </c>
      <c r="D26" s="57">
        <v>-917.95799999999997</v>
      </c>
      <c r="E26" s="89">
        <f t="shared" si="1"/>
        <v>5.3418565991036671E-2</v>
      </c>
      <c r="F26" s="57">
        <v>-405.30900000000003</v>
      </c>
      <c r="G26" s="57">
        <v>-512.649</v>
      </c>
      <c r="H26" s="57">
        <v>-564.29499999999996</v>
      </c>
      <c r="I26" s="57">
        <v>-1028.442</v>
      </c>
      <c r="J26" s="57">
        <v>-529.279</v>
      </c>
      <c r="K26" s="160">
        <v>-437.71499999999997</v>
      </c>
      <c r="L26" s="102"/>
      <c r="M26" s="57"/>
      <c r="N26" s="19"/>
    </row>
    <row r="27" spans="1:14" ht="17.25" customHeight="1" thickBot="1">
      <c r="A27" s="176"/>
      <c r="B27" s="40" t="s">
        <v>188</v>
      </c>
      <c r="C27" s="104">
        <v>-662.77499999999998</v>
      </c>
      <c r="D27" s="105">
        <v>-650.471</v>
      </c>
      <c r="E27" s="90">
        <f t="shared" si="1"/>
        <v>1.8915524289322638E-2</v>
      </c>
      <c r="F27" s="57">
        <v>-295.27300000000002</v>
      </c>
      <c r="G27" s="57">
        <v>-355.19799999999998</v>
      </c>
      <c r="H27" s="57">
        <v>-376.75900000000001</v>
      </c>
      <c r="I27" s="57">
        <v>-685.81899999999996</v>
      </c>
      <c r="J27" s="57">
        <v>-366.67500000000001</v>
      </c>
      <c r="K27" s="160">
        <v>-296.10000000000002</v>
      </c>
      <c r="L27" s="102"/>
      <c r="M27" s="57"/>
      <c r="N27" s="44"/>
    </row>
    <row r="28" spans="1:14" ht="6.75" customHeight="1">
      <c r="A28" s="35"/>
      <c r="B28" s="40"/>
      <c r="C28" s="57"/>
      <c r="D28" s="57"/>
      <c r="E28" s="38"/>
      <c r="F28" s="57"/>
      <c r="G28" s="57"/>
      <c r="H28" s="57"/>
      <c r="I28" s="57"/>
      <c r="J28" s="57"/>
      <c r="K28" s="247"/>
      <c r="L28" s="102"/>
      <c r="M28" s="57"/>
      <c r="N28" s="44"/>
    </row>
    <row r="29" spans="1:14" ht="19.5" customHeight="1">
      <c r="A29" s="5"/>
      <c r="B29" s="4"/>
      <c r="C29" s="43"/>
      <c r="D29" s="43"/>
      <c r="E29" s="7"/>
      <c r="F29" s="43"/>
      <c r="G29" s="43"/>
      <c r="H29" s="43"/>
      <c r="I29" s="43"/>
      <c r="J29" s="43"/>
      <c r="K29" s="57"/>
      <c r="L29" s="102"/>
      <c r="M29" s="43"/>
      <c r="N29" s="44"/>
    </row>
    <row r="30" spans="1:14" ht="19.5" customHeight="1">
      <c r="A30" s="45" t="s">
        <v>100</v>
      </c>
      <c r="B30" s="46"/>
      <c r="C30" s="43"/>
      <c r="D30" s="43"/>
      <c r="E30" s="7"/>
      <c r="F30" s="43"/>
      <c r="G30" s="43"/>
      <c r="H30" s="43"/>
      <c r="I30" s="43"/>
      <c r="J30" s="43"/>
      <c r="K30" s="102"/>
      <c r="L30" s="102"/>
      <c r="M30" s="43"/>
      <c r="N30" s="44"/>
    </row>
    <row r="31" spans="1:14" ht="19.5" customHeight="1">
      <c r="A31" s="47"/>
      <c r="B31" s="40" t="s">
        <v>94</v>
      </c>
      <c r="C31" s="48">
        <f>-C18/C13</f>
        <v>2.8512454980581698</v>
      </c>
      <c r="D31" s="48">
        <f>-D18/D13</f>
        <v>1.4964161628320518</v>
      </c>
      <c r="E31" s="49">
        <f>(C31-D31)*10000</f>
        <v>13548.29335226118</v>
      </c>
      <c r="F31" s="48">
        <f t="shared" ref="F31:J31" si="2">-F18/F13</f>
        <v>1.6504103711994031</v>
      </c>
      <c r="G31" s="48">
        <f t="shared" si="2"/>
        <v>1.3491230887259362</v>
      </c>
      <c r="H31" s="48">
        <f t="shared" si="2"/>
        <v>1.7362667106006402</v>
      </c>
      <c r="I31" s="48">
        <f t="shared" si="2"/>
        <v>1.6814440295456403</v>
      </c>
      <c r="J31" s="48">
        <f t="shared" si="2"/>
        <v>2.632175508427141</v>
      </c>
      <c r="K31" s="48">
        <f t="shared" ref="K31" si="3">-K18/K13</f>
        <v>3.1864991553049231</v>
      </c>
      <c r="L31" s="102"/>
      <c r="M31" s="48"/>
      <c r="N31" s="5"/>
    </row>
    <row r="32" spans="1:14" ht="19.5" customHeight="1">
      <c r="A32" s="47"/>
      <c r="B32" s="40" t="s">
        <v>95</v>
      </c>
      <c r="C32" s="50">
        <v>325.76278406867101</v>
      </c>
      <c r="D32" s="50">
        <v>276.53600094987848</v>
      </c>
      <c r="E32" s="49">
        <f>(C32-D32)</f>
        <v>49.226783118792525</v>
      </c>
      <c r="F32" s="50">
        <v>239.30483249263185</v>
      </c>
      <c r="G32" s="50">
        <v>314.76810715152527</v>
      </c>
      <c r="H32" s="50">
        <v>398.32741718537068</v>
      </c>
      <c r="I32" s="50">
        <v>774.9375338763175</v>
      </c>
      <c r="J32" s="50">
        <v>365.15342668530724</v>
      </c>
      <c r="K32" s="50">
        <v>283.53739801884365</v>
      </c>
      <c r="L32" s="102"/>
      <c r="M32" s="57"/>
      <c r="N32" s="5"/>
    </row>
    <row r="33" spans="1:14" ht="19.5" customHeight="1">
      <c r="A33" s="45" t="s">
        <v>101</v>
      </c>
      <c r="B33" s="51"/>
      <c r="C33" s="53"/>
      <c r="D33" s="53"/>
      <c r="E33" s="53"/>
      <c r="F33" s="52"/>
      <c r="G33" s="52"/>
      <c r="H33" s="52"/>
      <c r="I33" s="52"/>
      <c r="J33" s="52"/>
      <c r="K33" s="102"/>
      <c r="L33" s="102"/>
      <c r="M33" s="52"/>
      <c r="N33" s="5"/>
    </row>
    <row r="34" spans="1:14" ht="19.5" customHeight="1">
      <c r="A34" s="54"/>
      <c r="B34" s="40" t="s">
        <v>97</v>
      </c>
      <c r="C34" s="57">
        <v>41356.362999999998</v>
      </c>
      <c r="D34" s="57">
        <v>50613.364000000001</v>
      </c>
      <c r="E34" s="38">
        <f>IF(C34*D34&gt;0,C34/D34-1,"n.m.")</f>
        <v>-0.18289637890893806</v>
      </c>
      <c r="F34" s="57">
        <v>52036.934000000001</v>
      </c>
      <c r="G34" s="57">
        <v>50613.364000000001</v>
      </c>
      <c r="H34" s="57">
        <v>49382.163</v>
      </c>
      <c r="I34" s="57">
        <v>47401.896000000001</v>
      </c>
      <c r="J34" s="57">
        <v>42650.332999999999</v>
      </c>
      <c r="K34" s="57">
        <v>41356.362999999998</v>
      </c>
      <c r="L34" s="102"/>
      <c r="M34" s="57"/>
      <c r="N34" s="5"/>
    </row>
    <row r="35" spans="1:14" ht="19.5" customHeight="1">
      <c r="A35" s="54"/>
      <c r="B35" s="36" t="s">
        <v>102</v>
      </c>
      <c r="C35" s="57">
        <v>1835.2170000000001</v>
      </c>
      <c r="D35" s="57">
        <v>2349.9540000000002</v>
      </c>
      <c r="E35" s="38">
        <f>IF(C35*D35&gt;0,C35/D35-1,"n.m.")</f>
        <v>-0.21904130889370599</v>
      </c>
      <c r="F35" s="57">
        <v>2310.5540000000001</v>
      </c>
      <c r="G35" s="57">
        <v>2349.9540000000002</v>
      </c>
      <c r="H35" s="57">
        <v>2337.0410000000002</v>
      </c>
      <c r="I35" s="57">
        <v>2344.4340000000002</v>
      </c>
      <c r="J35" s="57">
        <v>2230.4920000000002</v>
      </c>
      <c r="K35" s="57">
        <v>1835.2170000000001</v>
      </c>
      <c r="L35" s="57"/>
      <c r="M35" s="57"/>
      <c r="N35" s="5"/>
    </row>
    <row r="36" spans="1:14" ht="19.5" customHeight="1">
      <c r="A36" s="47"/>
      <c r="B36" s="40" t="s">
        <v>178</v>
      </c>
      <c r="C36" s="57">
        <v>35118.633999999998</v>
      </c>
      <c r="D36" s="57">
        <v>33587.434000000001</v>
      </c>
      <c r="E36" s="38">
        <f>IF(C36*D36&gt;0,C36/D36-1,"n.m.")</f>
        <v>4.5588478119525266E-2</v>
      </c>
      <c r="F36" s="57">
        <v>35933.116000000002</v>
      </c>
      <c r="G36" s="57">
        <v>33587.434000000001</v>
      </c>
      <c r="H36" s="57">
        <v>33313.169000000002</v>
      </c>
      <c r="I36" s="57">
        <v>39545.307999999997</v>
      </c>
      <c r="J36" s="57">
        <v>36399.181499999999</v>
      </c>
      <c r="K36" s="57">
        <v>35118.633999999998</v>
      </c>
      <c r="L36" s="57"/>
      <c r="M36" s="57"/>
      <c r="N36" s="5"/>
    </row>
    <row r="37" spans="1:14" s="60" customFormat="1" ht="19.5" customHeight="1">
      <c r="A37" s="45" t="s">
        <v>8</v>
      </c>
      <c r="B37" s="51"/>
      <c r="C37" s="57"/>
      <c r="D37" s="57"/>
      <c r="E37" s="56"/>
      <c r="F37" s="57"/>
      <c r="G37" s="57"/>
      <c r="H37" s="57"/>
      <c r="I37" s="57"/>
      <c r="J37" s="57"/>
      <c r="K37" s="57"/>
      <c r="L37" s="57"/>
      <c r="M37" s="57"/>
      <c r="N37" s="58"/>
    </row>
    <row r="38" spans="1:14" s="60" customFormat="1" ht="19.5" customHeight="1">
      <c r="A38" s="5"/>
      <c r="B38" s="36" t="s">
        <v>98</v>
      </c>
      <c r="C38" s="57">
        <v>1707.09</v>
      </c>
      <c r="D38" s="57">
        <v>1945.11</v>
      </c>
      <c r="E38" s="38">
        <f>IF(C38*D38&gt;0,C38/D38-1,"n.m.")</f>
        <v>-0.12236840075882593</v>
      </c>
      <c r="F38" s="57">
        <v>1981.32</v>
      </c>
      <c r="G38" s="57">
        <v>1945.11</v>
      </c>
      <c r="H38" s="57">
        <v>1923.38</v>
      </c>
      <c r="I38" s="57">
        <v>1849.18</v>
      </c>
      <c r="J38" s="57">
        <v>1763.27</v>
      </c>
      <c r="K38" s="57">
        <v>1707.09</v>
      </c>
      <c r="L38" s="57"/>
      <c r="M38" s="57"/>
      <c r="N38" s="58"/>
    </row>
    <row r="39" spans="1:14" s="60" customFormat="1" ht="12.75" customHeight="1">
      <c r="A39" s="58"/>
      <c r="B39" s="58"/>
      <c r="C39" s="57"/>
      <c r="D39" s="57"/>
      <c r="E39" s="38"/>
      <c r="F39" s="58"/>
      <c r="G39" s="58"/>
      <c r="H39" s="58"/>
      <c r="I39" s="58"/>
      <c r="J39" s="58"/>
      <c r="K39" s="58"/>
      <c r="L39" s="58"/>
      <c r="M39" s="58"/>
      <c r="N39" s="58"/>
    </row>
    <row r="40" spans="1:14" s="60" customFormat="1" ht="12.75" customHeight="1">
      <c r="A40" s="58"/>
      <c r="B40" s="58"/>
      <c r="C40" s="57"/>
      <c r="D40" s="57"/>
      <c r="E40" s="57"/>
      <c r="F40" s="57"/>
      <c r="G40" s="57"/>
      <c r="H40" s="57"/>
      <c r="I40" s="57"/>
      <c r="J40" s="57"/>
      <c r="K40" s="57"/>
      <c r="L40" s="57"/>
      <c r="M40" s="57"/>
      <c r="N40" s="58"/>
    </row>
    <row r="41" spans="1:14" s="60" customFormat="1" ht="12.75" customHeight="1">
      <c r="A41" s="58"/>
      <c r="B41" s="58"/>
      <c r="C41" s="57"/>
      <c r="D41" s="57"/>
      <c r="E41" s="59"/>
      <c r="F41" s="58"/>
      <c r="G41" s="58"/>
      <c r="H41" s="58"/>
      <c r="I41" s="58"/>
      <c r="J41" s="58"/>
      <c r="K41" s="58"/>
      <c r="L41" s="58"/>
      <c r="M41" s="58"/>
      <c r="N41" s="58"/>
    </row>
    <row r="42" spans="1:14" ht="12.75" customHeight="1">
      <c r="C42" s="57"/>
      <c r="D42" s="57"/>
      <c r="G42" s="57"/>
      <c r="H42" s="57"/>
      <c r="I42" s="57"/>
      <c r="J42" s="57"/>
      <c r="K42" s="57"/>
      <c r="L42" s="57"/>
      <c r="M42" s="57"/>
    </row>
    <row r="43" spans="1:14" ht="12.75" customHeight="1">
      <c r="C43" s="57"/>
      <c r="D43" s="57"/>
      <c r="G43" s="57"/>
      <c r="H43" s="57"/>
      <c r="I43" s="57"/>
      <c r="J43" s="57"/>
      <c r="K43" s="57"/>
      <c r="L43" s="57"/>
      <c r="M43" s="57"/>
    </row>
    <row r="44" spans="1:14" ht="12.75" customHeight="1">
      <c r="C44" s="57"/>
      <c r="D44" s="57"/>
      <c r="G44" s="57"/>
      <c r="H44" s="57"/>
      <c r="I44" s="57"/>
      <c r="J44" s="57"/>
      <c r="K44" s="57"/>
      <c r="L44" s="57"/>
      <c r="M44"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6" numberStoredAsText="1"/>
    <ignoredError sqref="E31:I3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zoomScaleNormal="100" workbookViewId="0">
      <pane xSplit="2" ySplit="5" topLeftCell="C27"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54.140625" customWidth="1"/>
    <col min="3" max="10" width="11.42578125" customWidth="1"/>
    <col min="11" max="11" width="9.42578125" bestFit="1" customWidth="1"/>
  </cols>
  <sheetData>
    <row r="1" spans="1:11" ht="15" customHeight="1">
      <c r="A1" s="5"/>
      <c r="B1" s="6"/>
      <c r="C1" s="5"/>
      <c r="D1" s="5"/>
      <c r="E1" s="5"/>
      <c r="F1" s="5"/>
      <c r="G1" s="5"/>
      <c r="H1" s="5"/>
      <c r="I1" s="5"/>
      <c r="J1" s="5"/>
    </row>
    <row r="2" spans="1:11" ht="30.75" customHeight="1">
      <c r="A2" s="297" t="s">
        <v>20</v>
      </c>
      <c r="B2" s="297"/>
      <c r="C2" s="297"/>
      <c r="D2" s="297"/>
      <c r="E2" s="297"/>
      <c r="F2" s="297"/>
      <c r="G2" s="297"/>
      <c r="H2" s="297"/>
      <c r="I2" s="297"/>
      <c r="J2" s="297"/>
    </row>
    <row r="3" spans="1:11" ht="15" customHeight="1" thickBot="1">
      <c r="A3" s="5"/>
      <c r="B3" s="8"/>
      <c r="C3" s="5"/>
      <c r="D3" s="5"/>
      <c r="E3" s="5"/>
      <c r="F3" s="5"/>
      <c r="G3" s="5"/>
      <c r="H3" s="5"/>
      <c r="I3" s="5"/>
      <c r="J3" s="5"/>
    </row>
    <row r="4" spans="1:11" s="16" customFormat="1" ht="15" customHeight="1">
      <c r="A4" s="9"/>
      <c r="B4" s="9"/>
      <c r="C4" s="15" t="s">
        <v>50</v>
      </c>
      <c r="D4" s="15" t="s">
        <v>65</v>
      </c>
      <c r="E4" s="15" t="s">
        <v>67</v>
      </c>
      <c r="F4" s="15" t="s">
        <v>68</v>
      </c>
      <c r="G4" s="15" t="s">
        <v>50</v>
      </c>
      <c r="H4" s="91" t="s">
        <v>65</v>
      </c>
      <c r="I4" s="15" t="s">
        <v>67</v>
      </c>
      <c r="J4" s="19" t="s">
        <v>68</v>
      </c>
    </row>
    <row r="5" spans="1:11" s="16" customFormat="1" ht="15" customHeight="1">
      <c r="A5" s="9"/>
      <c r="B5" s="17" t="s">
        <v>6</v>
      </c>
      <c r="C5" s="15" t="s">
        <v>66</v>
      </c>
      <c r="D5" s="15" t="s">
        <v>66</v>
      </c>
      <c r="E5" s="15" t="s">
        <v>66</v>
      </c>
      <c r="F5" s="15" t="s">
        <v>66</v>
      </c>
      <c r="G5" s="15">
        <v>2015</v>
      </c>
      <c r="H5" s="92">
        <v>2015</v>
      </c>
      <c r="I5" s="15">
        <v>2015</v>
      </c>
      <c r="J5" s="19">
        <v>2015</v>
      </c>
    </row>
    <row r="6" spans="1:11" s="16" customFormat="1" ht="6" customHeight="1">
      <c r="A6" s="21"/>
      <c r="B6" s="22"/>
      <c r="C6" s="27"/>
      <c r="D6" s="27"/>
      <c r="E6" s="27"/>
      <c r="F6" s="27"/>
      <c r="G6" s="27"/>
      <c r="H6" s="28"/>
      <c r="I6" s="27"/>
      <c r="J6" s="24"/>
    </row>
    <row r="7" spans="1:11" ht="19.5" customHeight="1">
      <c r="A7" s="93" t="s">
        <v>103</v>
      </c>
      <c r="B7" s="8"/>
      <c r="C7" s="5"/>
      <c r="D7" s="5"/>
      <c r="E7" s="5"/>
      <c r="F7" s="5"/>
      <c r="G7" s="5"/>
      <c r="H7" s="94"/>
      <c r="I7" s="5"/>
      <c r="J7" s="62"/>
    </row>
    <row r="8" spans="1:11" s="16" customFormat="1" ht="19.5" customHeight="1">
      <c r="A8" s="9"/>
      <c r="B8" s="31" t="s">
        <v>104</v>
      </c>
      <c r="C8" s="102">
        <v>12499.322</v>
      </c>
      <c r="D8" s="102">
        <v>9975.4789999999994</v>
      </c>
      <c r="E8" s="102">
        <v>8881.8179999999993</v>
      </c>
      <c r="F8" s="102">
        <v>8051.1220000000003</v>
      </c>
      <c r="G8" s="102">
        <v>9869.5339999999997</v>
      </c>
      <c r="H8" s="132">
        <v>9961.7109999999993</v>
      </c>
      <c r="I8" s="102"/>
      <c r="J8" s="102"/>
      <c r="K8" s="102"/>
    </row>
    <row r="9" spans="1:11" s="16" customFormat="1" ht="19.5" customHeight="1">
      <c r="A9" s="9"/>
      <c r="B9" s="96" t="s">
        <v>105</v>
      </c>
      <c r="C9" s="102">
        <v>79368.264999999999</v>
      </c>
      <c r="D9" s="102">
        <v>84079.335999999996</v>
      </c>
      <c r="E9" s="102">
        <v>93026.375</v>
      </c>
      <c r="F9" s="102">
        <v>101225.546</v>
      </c>
      <c r="G9" s="102">
        <v>114356.019</v>
      </c>
      <c r="H9" s="132">
        <v>97625.888000000006</v>
      </c>
      <c r="I9" s="102"/>
      <c r="J9" s="102"/>
      <c r="K9" s="102"/>
    </row>
    <row r="10" spans="1:11" s="16" customFormat="1" ht="19.5" customHeight="1">
      <c r="A10" s="9"/>
      <c r="B10" s="96" t="s">
        <v>106</v>
      </c>
      <c r="C10" s="102">
        <v>74127.631999999998</v>
      </c>
      <c r="D10" s="102">
        <v>72307.915999999997</v>
      </c>
      <c r="E10" s="102">
        <v>83284.28</v>
      </c>
      <c r="F10" s="102">
        <v>68730.126999999993</v>
      </c>
      <c r="G10" s="102">
        <v>89013.540999999997</v>
      </c>
      <c r="H10" s="132">
        <v>86192.497000000003</v>
      </c>
      <c r="I10" s="102"/>
      <c r="J10" s="102"/>
      <c r="K10" s="102"/>
    </row>
    <row r="11" spans="1:11" s="16" customFormat="1" ht="19.5" customHeight="1">
      <c r="A11" s="9"/>
      <c r="B11" s="96" t="s">
        <v>107</v>
      </c>
      <c r="C11" s="102">
        <v>483781.88799999998</v>
      </c>
      <c r="D11" s="102">
        <v>474798.24300000002</v>
      </c>
      <c r="E11" s="102">
        <v>470355.89199999999</v>
      </c>
      <c r="F11" s="102">
        <v>470568.766</v>
      </c>
      <c r="G11" s="102">
        <v>482658.21100000001</v>
      </c>
      <c r="H11" s="132">
        <v>473930.38299999997</v>
      </c>
      <c r="I11" s="102"/>
      <c r="J11" s="102"/>
      <c r="K11" s="102"/>
    </row>
    <row r="12" spans="1:11" s="16" customFormat="1" ht="19.5" customHeight="1">
      <c r="A12" s="9"/>
      <c r="B12" s="31" t="s">
        <v>108</v>
      </c>
      <c r="C12" s="102">
        <v>129450.614</v>
      </c>
      <c r="D12" s="102">
        <v>135773.45300000001</v>
      </c>
      <c r="E12" s="102">
        <v>136041.51699999999</v>
      </c>
      <c r="F12" s="102">
        <v>138503.261</v>
      </c>
      <c r="G12" s="102">
        <v>148502.745</v>
      </c>
      <c r="H12" s="132">
        <v>153042.696</v>
      </c>
      <c r="I12" s="102"/>
      <c r="J12" s="102"/>
      <c r="K12" s="102"/>
    </row>
    <row r="13" spans="1:11" s="39" customFormat="1" ht="19.5" customHeight="1">
      <c r="A13" s="35"/>
      <c r="B13" s="31" t="s">
        <v>109</v>
      </c>
      <c r="C13" s="102">
        <v>12585.955</v>
      </c>
      <c r="D13" s="102">
        <v>13845.156999999999</v>
      </c>
      <c r="E13" s="102">
        <v>14434.931</v>
      </c>
      <c r="F13" s="102">
        <v>11987.564</v>
      </c>
      <c r="G13" s="102">
        <v>11481.972</v>
      </c>
      <c r="H13" s="132">
        <v>9282.3250000000007</v>
      </c>
      <c r="I13" s="102"/>
      <c r="J13" s="102"/>
      <c r="K13" s="102"/>
    </row>
    <row r="14" spans="1:11" s="16" customFormat="1" ht="19.5" customHeight="1">
      <c r="A14" s="9"/>
      <c r="B14" s="96" t="s">
        <v>110</v>
      </c>
      <c r="C14" s="102">
        <v>10689.516</v>
      </c>
      <c r="D14" s="102">
        <v>10508.892</v>
      </c>
      <c r="E14" s="102">
        <v>10283.133</v>
      </c>
      <c r="F14" s="102">
        <v>10276.994000000001</v>
      </c>
      <c r="G14" s="102">
        <v>10278.117</v>
      </c>
      <c r="H14" s="132">
        <v>10088.6</v>
      </c>
      <c r="I14" s="102"/>
      <c r="J14" s="102"/>
      <c r="K14" s="102"/>
    </row>
    <row r="15" spans="1:11" s="16" customFormat="1" ht="19.5" customHeight="1">
      <c r="A15" s="9"/>
      <c r="B15" s="97" t="s">
        <v>111</v>
      </c>
      <c r="C15" s="102">
        <v>3528.1</v>
      </c>
      <c r="D15" s="102">
        <v>3536.328</v>
      </c>
      <c r="E15" s="102">
        <v>3565.3580000000002</v>
      </c>
      <c r="F15" s="102">
        <v>3561.5309999999999</v>
      </c>
      <c r="G15" s="102">
        <v>3667.83</v>
      </c>
      <c r="H15" s="132">
        <v>3616.8890000000001</v>
      </c>
      <c r="I15" s="102"/>
      <c r="J15" s="102"/>
      <c r="K15" s="102"/>
    </row>
    <row r="16" spans="1:11" s="16" customFormat="1" ht="19.5" customHeight="1">
      <c r="A16" s="9"/>
      <c r="B16" s="96" t="s">
        <v>112</v>
      </c>
      <c r="C16" s="102">
        <v>1797.134</v>
      </c>
      <c r="D16" s="102">
        <v>1853.6980000000001</v>
      </c>
      <c r="E16" s="102">
        <v>1881.93</v>
      </c>
      <c r="F16" s="102">
        <v>2000.002</v>
      </c>
      <c r="G16" s="102">
        <v>2020.355</v>
      </c>
      <c r="H16" s="132">
        <v>2027.7829999999999</v>
      </c>
      <c r="I16" s="102"/>
      <c r="J16" s="102"/>
      <c r="K16" s="102"/>
    </row>
    <row r="17" spans="1:11" s="16" customFormat="1" ht="19.5" customHeight="1">
      <c r="A17" s="9"/>
      <c r="B17" s="41" t="s">
        <v>113</v>
      </c>
      <c r="C17" s="102">
        <v>17866.569800000001</v>
      </c>
      <c r="D17" s="102">
        <v>16886.914550000001</v>
      </c>
      <c r="E17" s="102">
        <v>16173.670049999999</v>
      </c>
      <c r="F17" s="102">
        <v>15771.739</v>
      </c>
      <c r="G17" s="102">
        <v>14594.624</v>
      </c>
      <c r="H17" s="132">
        <v>15116.665000000001</v>
      </c>
      <c r="I17" s="102"/>
      <c r="J17" s="102"/>
      <c r="K17" s="102"/>
    </row>
    <row r="18" spans="1:11" s="39" customFormat="1" ht="19.5" customHeight="1">
      <c r="A18" s="35"/>
      <c r="B18" s="41" t="s">
        <v>114</v>
      </c>
      <c r="C18" s="102">
        <v>3165.6590000000001</v>
      </c>
      <c r="D18" s="102">
        <v>3324.8319999999999</v>
      </c>
      <c r="E18" s="102">
        <v>8300.7630000000008</v>
      </c>
      <c r="F18" s="102">
        <v>3599.748</v>
      </c>
      <c r="G18" s="102">
        <v>3914.8710000000001</v>
      </c>
      <c r="H18" s="132">
        <v>3750.623</v>
      </c>
      <c r="I18" s="102"/>
      <c r="J18" s="102"/>
      <c r="K18" s="102"/>
    </row>
    <row r="19" spans="1:11" s="39" customFormat="1" ht="19.5" customHeight="1" thickBot="1">
      <c r="A19" s="35"/>
      <c r="B19" s="31" t="s">
        <v>115</v>
      </c>
      <c r="C19" s="102">
        <v>10993.540999999999</v>
      </c>
      <c r="D19" s="102">
        <v>9788.8070000000007</v>
      </c>
      <c r="E19" s="102">
        <v>9563.3490000000002</v>
      </c>
      <c r="F19" s="102">
        <v>9940.99</v>
      </c>
      <c r="G19" s="102">
        <v>10291.444</v>
      </c>
      <c r="H19" s="132">
        <v>10490.021000000001</v>
      </c>
      <c r="I19" s="102"/>
      <c r="J19" s="102"/>
      <c r="K19" s="102"/>
    </row>
    <row r="20" spans="1:11" s="16" customFormat="1" ht="19.5" customHeight="1" thickBot="1">
      <c r="A20" s="64"/>
      <c r="B20" s="155" t="s">
        <v>116</v>
      </c>
      <c r="C20" s="122">
        <v>839854.19579999975</v>
      </c>
      <c r="D20" s="122">
        <v>836679.05555000005</v>
      </c>
      <c r="E20" s="122">
        <v>855793.01605000009</v>
      </c>
      <c r="F20" s="122">
        <v>844217.38999999978</v>
      </c>
      <c r="G20" s="122">
        <v>900649.2629999998</v>
      </c>
      <c r="H20" s="140">
        <v>875126.08100000001</v>
      </c>
      <c r="I20" s="57"/>
      <c r="J20" s="57"/>
      <c r="K20" s="102"/>
    </row>
    <row r="21" spans="1:11" s="39" customFormat="1" ht="15" customHeight="1">
      <c r="A21" s="35"/>
      <c r="B21" s="98"/>
      <c r="C21" s="32"/>
      <c r="D21" s="32"/>
      <c r="E21" s="32"/>
      <c r="F21" s="32"/>
      <c r="G21" s="32"/>
      <c r="H21" s="95"/>
      <c r="I21" s="32"/>
      <c r="J21" s="32"/>
      <c r="K21" s="102"/>
    </row>
    <row r="22" spans="1:11" s="16" customFormat="1" ht="19.5" customHeight="1">
      <c r="A22" s="93" t="s">
        <v>117</v>
      </c>
      <c r="B22" s="98"/>
      <c r="C22" s="32"/>
      <c r="D22" s="32"/>
      <c r="E22" s="32"/>
      <c r="F22" s="32"/>
      <c r="G22" s="32"/>
      <c r="H22" s="95"/>
      <c r="I22" s="32"/>
      <c r="J22" s="32"/>
      <c r="K22" s="102"/>
    </row>
    <row r="23" spans="1:11" s="16" customFormat="1" ht="19.5" customHeight="1">
      <c r="A23" s="9"/>
      <c r="B23" s="96" t="s">
        <v>118</v>
      </c>
      <c r="C23" s="102">
        <v>118327.62699999999</v>
      </c>
      <c r="D23" s="102">
        <v>109862.50599999999</v>
      </c>
      <c r="E23" s="102">
        <v>116976.556</v>
      </c>
      <c r="F23" s="102">
        <v>106036.913</v>
      </c>
      <c r="G23" s="102">
        <v>130421.924</v>
      </c>
      <c r="H23" s="132">
        <v>121454.19899999999</v>
      </c>
      <c r="I23" s="102"/>
      <c r="J23" s="102"/>
      <c r="K23" s="102"/>
    </row>
    <row r="24" spans="1:11" s="16" customFormat="1" ht="19.5" customHeight="1">
      <c r="A24" s="9"/>
      <c r="B24" s="96" t="s">
        <v>119</v>
      </c>
      <c r="C24" s="102">
        <v>560162.76099999994</v>
      </c>
      <c r="D24" s="102">
        <v>561004.51199999999</v>
      </c>
      <c r="E24" s="102">
        <v>554907.79</v>
      </c>
      <c r="F24" s="102">
        <v>560687.78899999999</v>
      </c>
      <c r="G24" s="102">
        <v>573787.39399999997</v>
      </c>
      <c r="H24" s="132">
        <v>580859.29200000002</v>
      </c>
      <c r="I24" s="102"/>
      <c r="J24" s="102"/>
      <c r="K24" s="102"/>
    </row>
    <row r="25" spans="1:11" s="39" customFormat="1" ht="19.5" customHeight="1">
      <c r="A25" s="35"/>
      <c r="B25" s="31" t="s">
        <v>120</v>
      </c>
      <c r="C25" s="102">
        <v>62621.514000000003</v>
      </c>
      <c r="D25" s="102">
        <v>63637.078999999998</v>
      </c>
      <c r="E25" s="102">
        <v>72237.054000000004</v>
      </c>
      <c r="F25" s="102">
        <v>77134.714999999997</v>
      </c>
      <c r="G25" s="102">
        <v>90223.827999999994</v>
      </c>
      <c r="H25" s="132">
        <v>72501.479000000007</v>
      </c>
      <c r="I25" s="102"/>
      <c r="J25" s="102"/>
      <c r="K25" s="102"/>
    </row>
    <row r="26" spans="1:11" s="16" customFormat="1" ht="19.5" customHeight="1">
      <c r="A26" s="9"/>
      <c r="B26" s="31" t="s">
        <v>121</v>
      </c>
      <c r="C26" s="102">
        <v>637.55899999999997</v>
      </c>
      <c r="D26" s="102">
        <v>649.21699999999998</v>
      </c>
      <c r="E26" s="102">
        <v>626.51400000000001</v>
      </c>
      <c r="F26" s="102">
        <v>566.96699999999998</v>
      </c>
      <c r="G26" s="102">
        <v>538.81299999999999</v>
      </c>
      <c r="H26" s="132">
        <v>460.392</v>
      </c>
      <c r="I26" s="102"/>
      <c r="J26" s="102"/>
      <c r="K26" s="102"/>
    </row>
    <row r="27" spans="1:11" s="16" customFormat="1" ht="19.5" customHeight="1">
      <c r="A27" s="9"/>
      <c r="B27" s="31" t="s">
        <v>109</v>
      </c>
      <c r="C27" s="102">
        <v>13520.581</v>
      </c>
      <c r="D27" s="102">
        <v>15018.130999999999</v>
      </c>
      <c r="E27" s="102">
        <v>16443.736000000001</v>
      </c>
      <c r="F27" s="102">
        <v>15150.47</v>
      </c>
      <c r="G27" s="102">
        <v>16407.633999999998</v>
      </c>
      <c r="H27" s="132">
        <v>12542.778</v>
      </c>
      <c r="I27" s="102"/>
      <c r="J27" s="102"/>
      <c r="K27" s="102"/>
    </row>
    <row r="28" spans="1:11" s="39" customFormat="1" ht="19.5" customHeight="1">
      <c r="A28" s="35"/>
      <c r="B28" s="31" t="s">
        <v>83</v>
      </c>
      <c r="C28" s="102">
        <v>9082.7376870000007</v>
      </c>
      <c r="D28" s="102">
        <v>9570.0476870000002</v>
      </c>
      <c r="E28" s="102">
        <v>9721.0093029999989</v>
      </c>
      <c r="F28" s="102">
        <v>10623.012000000001</v>
      </c>
      <c r="G28" s="102">
        <v>10449.316000000001</v>
      </c>
      <c r="H28" s="132">
        <v>10016.624</v>
      </c>
      <c r="I28" s="102"/>
      <c r="J28" s="102"/>
      <c r="K28" s="102"/>
    </row>
    <row r="29" spans="1:11" s="16" customFormat="1" ht="19.5" customHeight="1">
      <c r="A29" s="9"/>
      <c r="B29" s="31" t="s">
        <v>122</v>
      </c>
      <c r="C29" s="102">
        <v>2387.4198000000006</v>
      </c>
      <c r="D29" s="102">
        <v>1779.44355</v>
      </c>
      <c r="E29" s="102">
        <v>1887.3940499999999</v>
      </c>
      <c r="F29" s="102">
        <v>1750.4570000000001</v>
      </c>
      <c r="G29" s="102">
        <v>1891.6379999999999</v>
      </c>
      <c r="H29" s="132">
        <v>1426.5940000000001</v>
      </c>
      <c r="I29" s="102"/>
      <c r="J29" s="102"/>
      <c r="K29" s="102"/>
    </row>
    <row r="30" spans="1:11" s="39" customFormat="1" ht="19.5" customHeight="1">
      <c r="A30" s="35"/>
      <c r="B30" s="31" t="s">
        <v>123</v>
      </c>
      <c r="C30" s="102">
        <v>1446.8009999999999</v>
      </c>
      <c r="D30" s="102">
        <v>1401.1980000000001</v>
      </c>
      <c r="E30" s="102">
        <v>6885.4840000000004</v>
      </c>
      <c r="F30" s="102">
        <v>1650.4580000000001</v>
      </c>
      <c r="G30" s="102">
        <v>1478.539</v>
      </c>
      <c r="H30" s="132">
        <v>1447.557</v>
      </c>
      <c r="I30" s="102"/>
      <c r="J30" s="102"/>
      <c r="K30" s="102"/>
    </row>
    <row r="31" spans="1:11" s="16" customFormat="1" ht="19.5" customHeight="1">
      <c r="A31" s="9"/>
      <c r="B31" s="31" t="s">
        <v>124</v>
      </c>
      <c r="C31" s="102">
        <v>20816.450312999998</v>
      </c>
      <c r="D31" s="102">
        <v>21585.178313</v>
      </c>
      <c r="E31" s="102">
        <v>21275.460696999999</v>
      </c>
      <c r="F31" s="102">
        <v>17781.005000000001</v>
      </c>
      <c r="G31" s="102">
        <v>20407.823</v>
      </c>
      <c r="H31" s="132">
        <v>20950.684000000001</v>
      </c>
      <c r="I31" s="102"/>
      <c r="J31" s="102"/>
      <c r="K31" s="102"/>
    </row>
    <row r="32" spans="1:11" s="16" customFormat="1" ht="19.5" customHeight="1" thickBot="1">
      <c r="A32" s="9"/>
      <c r="B32" s="31" t="s">
        <v>90</v>
      </c>
      <c r="C32" s="102">
        <v>3390.8530000000001</v>
      </c>
      <c r="D32" s="102">
        <v>3234.4670000000001</v>
      </c>
      <c r="E32" s="102">
        <v>3474.9630000000002</v>
      </c>
      <c r="F32" s="102">
        <v>3445.819</v>
      </c>
      <c r="G32" s="102">
        <v>3711.25</v>
      </c>
      <c r="H32" s="132">
        <v>3271.5909999999999</v>
      </c>
      <c r="I32" s="102"/>
      <c r="J32" s="102"/>
      <c r="K32" s="102"/>
    </row>
    <row r="33" spans="1:11" s="16" customFormat="1" ht="19.5" customHeight="1" thickBot="1">
      <c r="A33" s="64"/>
      <c r="B33" s="155" t="s">
        <v>125</v>
      </c>
      <c r="C33" s="122">
        <v>47459.892</v>
      </c>
      <c r="D33" s="122">
        <v>48937.275999999998</v>
      </c>
      <c r="E33" s="122">
        <v>51357.055</v>
      </c>
      <c r="F33" s="122">
        <v>49389.799999999996</v>
      </c>
      <c r="G33" s="122">
        <v>51331.104000000007</v>
      </c>
      <c r="H33" s="140">
        <v>50194.891000000003</v>
      </c>
      <c r="I33" s="57"/>
      <c r="J33" s="57"/>
      <c r="K33" s="102"/>
    </row>
    <row r="34" spans="1:11" s="39" customFormat="1" ht="19.5" customHeight="1">
      <c r="A34" s="35"/>
      <c r="B34" s="99" t="s">
        <v>126</v>
      </c>
      <c r="C34" s="102">
        <v>46595.010999999999</v>
      </c>
      <c r="D34" s="102">
        <v>47639.81</v>
      </c>
      <c r="E34" s="102">
        <v>49139.178</v>
      </c>
      <c r="F34" s="102">
        <v>48065.34</v>
      </c>
      <c r="G34" s="102">
        <v>50655.355000000003</v>
      </c>
      <c r="H34" s="132">
        <v>50163.339</v>
      </c>
      <c r="I34" s="102"/>
      <c r="J34" s="102"/>
      <c r="K34" s="102"/>
    </row>
    <row r="35" spans="1:11" s="39" customFormat="1" ht="19.5" customHeight="1">
      <c r="A35" s="35"/>
      <c r="B35" s="99" t="s">
        <v>127</v>
      </c>
      <c r="C35" s="102"/>
      <c r="D35" s="102"/>
      <c r="E35" s="102"/>
      <c r="F35" s="102"/>
      <c r="G35" s="102"/>
      <c r="H35" s="132"/>
      <c r="I35" s="102"/>
      <c r="J35" s="102"/>
      <c r="K35" s="102"/>
    </row>
    <row r="36" spans="1:11" s="39" customFormat="1" ht="19.5" customHeight="1">
      <c r="A36" s="35"/>
      <c r="B36" s="99" t="s">
        <v>128</v>
      </c>
      <c r="C36" s="102">
        <v>152.459</v>
      </c>
      <c r="D36" s="102">
        <v>181.77099999999999</v>
      </c>
      <c r="E36" s="102">
        <v>380.42099999999999</v>
      </c>
      <c r="F36" s="102">
        <v>-683.43499999999995</v>
      </c>
      <c r="G36" s="102">
        <v>163.71299999999999</v>
      </c>
      <c r="H36" s="132">
        <v>-1002.861</v>
      </c>
      <c r="I36" s="102"/>
      <c r="J36" s="102"/>
      <c r="K36" s="102"/>
    </row>
    <row r="37" spans="1:11" s="39" customFormat="1" ht="19.5" customHeight="1" thickBot="1">
      <c r="A37" s="35"/>
      <c r="B37" s="99" t="s">
        <v>129</v>
      </c>
      <c r="C37" s="102">
        <v>712.42200000000003</v>
      </c>
      <c r="D37" s="102">
        <v>1115.6949999999999</v>
      </c>
      <c r="E37" s="102">
        <v>1837.4559999999999</v>
      </c>
      <c r="F37" s="102">
        <v>2007.895</v>
      </c>
      <c r="G37" s="102">
        <v>512.03599999999994</v>
      </c>
      <c r="H37" s="132">
        <v>1034.413</v>
      </c>
      <c r="I37" s="102"/>
      <c r="J37" s="102"/>
      <c r="K37" s="102"/>
    </row>
    <row r="38" spans="1:11" s="16" customFormat="1" ht="19.5" customHeight="1" thickBot="1">
      <c r="A38" s="141"/>
      <c r="B38" s="155" t="s">
        <v>130</v>
      </c>
      <c r="C38" s="122">
        <v>839854.19579999999</v>
      </c>
      <c r="D38" s="122">
        <v>836679.05554999993</v>
      </c>
      <c r="E38" s="122">
        <v>855793.01605000009</v>
      </c>
      <c r="F38" s="122">
        <v>844217.40500000003</v>
      </c>
      <c r="G38" s="122">
        <v>900649.26299999992</v>
      </c>
      <c r="H38" s="140">
        <v>875126.08100000001</v>
      </c>
      <c r="I38" s="57"/>
      <c r="J38" s="57"/>
      <c r="K38" s="102"/>
    </row>
    <row r="39" spans="1:11" ht="15" customHeight="1">
      <c r="A39" s="69"/>
      <c r="B39" s="5"/>
      <c r="C39" s="52"/>
      <c r="D39" s="52"/>
      <c r="E39" s="52"/>
      <c r="F39" s="52"/>
      <c r="G39" s="52"/>
      <c r="H39" s="52"/>
      <c r="I39" s="52"/>
      <c r="J39" s="52"/>
    </row>
    <row r="40" spans="1:11" ht="15" customHeight="1">
      <c r="A40" s="54"/>
      <c r="B40" s="40"/>
      <c r="C40" s="37"/>
      <c r="D40" s="37"/>
      <c r="E40" s="37"/>
      <c r="F40" s="37"/>
      <c r="G40" s="37"/>
      <c r="H40" s="37"/>
      <c r="I40" s="37"/>
      <c r="J40" s="37"/>
    </row>
    <row r="41" spans="1:11" ht="15" customHeight="1">
      <c r="A41" s="54"/>
      <c r="B41" s="36"/>
      <c r="C41" s="37"/>
      <c r="D41" s="37"/>
      <c r="E41" s="37"/>
      <c r="F41" s="37"/>
      <c r="G41" s="37"/>
      <c r="H41" s="236"/>
      <c r="I41" s="37"/>
      <c r="J41" s="37"/>
    </row>
    <row r="42" spans="1:11" ht="15" customHeight="1">
      <c r="A42" s="47"/>
      <c r="B42" s="40"/>
      <c r="C42" s="37"/>
      <c r="D42" s="37"/>
      <c r="E42" s="37"/>
      <c r="F42" s="37"/>
      <c r="G42" s="37"/>
      <c r="H42" s="37"/>
      <c r="I42" s="37"/>
      <c r="J42" s="37"/>
    </row>
    <row r="43" spans="1:11" ht="15" customHeight="1">
      <c r="A43" s="69"/>
      <c r="B43" s="100"/>
      <c r="C43" s="55"/>
      <c r="D43" s="55"/>
      <c r="E43" s="55"/>
      <c r="F43" s="55"/>
      <c r="G43" s="55"/>
      <c r="H43" s="55"/>
      <c r="I43" s="55"/>
      <c r="J43" s="55"/>
    </row>
  </sheetData>
  <mergeCells count="1">
    <mergeCell ref="A2:J2"/>
  </mergeCells>
  <phoneticPr fontId="4" type="noConversion"/>
  <printOptions horizontalCentered="1" verticalCentered="1"/>
  <pageMargins left="0.15748031496062992" right="0.15748031496062992" top="0.15748031496062992" bottom="0.16" header="3.937007874015748E-2" footer="0.15748031496062992"/>
  <pageSetup paperSize="9" scale="80" orientation="landscape" horizontalDpi="4294967295" verticalDpi="4294967295" r:id="rId1"/>
  <headerFooter alignWithMargins="0"/>
  <ignoredErrors>
    <ignoredError sqref="C5:G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zoomScaleNormal="100" workbookViewId="0">
      <selection activeCell="B1" sqref="B1"/>
    </sheetView>
  </sheetViews>
  <sheetFormatPr defaultRowHeight="12.75"/>
  <cols>
    <col min="1" max="1" width="1" customWidth="1"/>
    <col min="2" max="2" width="54.140625" customWidth="1"/>
    <col min="3" max="10" width="11.42578125" customWidth="1"/>
    <col min="11" max="11" width="10.42578125" bestFit="1" customWidth="1"/>
  </cols>
  <sheetData>
    <row r="1" spans="1:12" ht="15" customHeight="1">
      <c r="A1" s="5"/>
      <c r="B1" s="6"/>
      <c r="C1" s="5"/>
      <c r="D1" s="5"/>
      <c r="E1" s="5"/>
      <c r="F1" s="5"/>
      <c r="G1" s="5"/>
      <c r="H1" s="5"/>
      <c r="I1" s="5"/>
      <c r="J1" s="5"/>
    </row>
    <row r="2" spans="1:12" ht="30.75" customHeight="1">
      <c r="A2" s="297" t="s">
        <v>194</v>
      </c>
      <c r="B2" s="297"/>
      <c r="C2" s="297"/>
      <c r="D2" s="297"/>
      <c r="E2" s="297"/>
      <c r="F2" s="297"/>
      <c r="G2" s="297"/>
      <c r="H2" s="297"/>
      <c r="I2" s="297"/>
      <c r="J2" s="297"/>
    </row>
    <row r="3" spans="1:12" ht="15" customHeight="1">
      <c r="A3" s="5"/>
      <c r="B3" s="8"/>
      <c r="C3" s="5"/>
      <c r="D3" s="5"/>
      <c r="E3" s="5"/>
      <c r="F3" s="5"/>
      <c r="G3" s="5"/>
      <c r="H3" s="5"/>
      <c r="I3" s="5"/>
      <c r="J3" s="5"/>
    </row>
    <row r="4" spans="1:12" s="16" customFormat="1" ht="15" customHeight="1">
      <c r="A4" s="9"/>
      <c r="B4" s="9"/>
      <c r="C4" s="15"/>
      <c r="D4" s="15"/>
      <c r="E4" s="15"/>
      <c r="F4" s="15"/>
      <c r="G4" s="15"/>
      <c r="H4" s="15"/>
      <c r="I4" s="15"/>
      <c r="J4" s="15"/>
      <c r="K4" s="15"/>
      <c r="L4" s="15"/>
    </row>
    <row r="5" spans="1:12" s="16" customFormat="1" ht="15" customHeight="1" thickBot="1">
      <c r="A5" s="9"/>
      <c r="B5" s="17" t="s">
        <v>6</v>
      </c>
      <c r="C5" s="15"/>
      <c r="D5" s="15"/>
      <c r="E5" s="15"/>
      <c r="F5" s="15"/>
      <c r="G5" s="15"/>
      <c r="H5" s="15"/>
      <c r="I5" s="15"/>
      <c r="J5" s="15"/>
      <c r="K5" s="15"/>
      <c r="L5" s="15"/>
    </row>
    <row r="6" spans="1:12" s="16" customFormat="1" ht="6" customHeight="1">
      <c r="A6" s="21"/>
      <c r="B6" s="22"/>
      <c r="C6" s="289"/>
      <c r="D6" s="15"/>
      <c r="E6" s="15"/>
      <c r="F6" s="15"/>
      <c r="G6" s="15"/>
      <c r="H6" s="15"/>
      <c r="I6" s="15"/>
      <c r="J6" s="15"/>
      <c r="K6" s="15"/>
      <c r="L6" s="15"/>
    </row>
    <row r="7" spans="1:12" ht="19.5" customHeight="1">
      <c r="A7" s="93"/>
      <c r="B7" s="244" t="s">
        <v>215</v>
      </c>
      <c r="C7" s="245">
        <v>49389.799999999996</v>
      </c>
      <c r="D7" s="15"/>
      <c r="E7" s="15"/>
      <c r="F7" s="15"/>
      <c r="G7" s="15"/>
      <c r="H7" s="15"/>
      <c r="I7" s="15"/>
      <c r="J7" s="15"/>
      <c r="K7" s="15"/>
      <c r="L7" s="15"/>
    </row>
    <row r="8" spans="1:12" s="16" customFormat="1" ht="19.5" customHeight="1">
      <c r="A8" s="9"/>
      <c r="B8" s="31" t="s">
        <v>189</v>
      </c>
      <c r="C8" s="132">
        <v>0</v>
      </c>
      <c r="D8" s="15"/>
      <c r="E8" s="15"/>
      <c r="F8" s="15"/>
      <c r="G8" s="15"/>
      <c r="H8" s="15"/>
      <c r="I8" s="15"/>
      <c r="J8" s="15"/>
      <c r="K8" s="15"/>
      <c r="L8" s="15"/>
    </row>
    <row r="9" spans="1:12" s="16" customFormat="1" ht="19.5" customHeight="1">
      <c r="A9" s="9"/>
      <c r="B9" s="96" t="s">
        <v>190</v>
      </c>
      <c r="C9" s="132">
        <v>0</v>
      </c>
      <c r="D9" s="15"/>
      <c r="E9" s="15"/>
      <c r="F9" s="15"/>
      <c r="G9" s="15"/>
      <c r="H9" s="15"/>
      <c r="I9" s="15"/>
      <c r="J9" s="15"/>
      <c r="K9" s="15"/>
      <c r="L9" s="15"/>
    </row>
    <row r="10" spans="1:12" s="16" customFormat="1" ht="19.5" customHeight="1">
      <c r="A10" s="9"/>
      <c r="B10" s="96" t="s">
        <v>191</v>
      </c>
      <c r="C10" s="132">
        <v>-33.43</v>
      </c>
      <c r="D10" s="15"/>
      <c r="E10" s="15"/>
      <c r="F10" s="15"/>
      <c r="G10" s="15"/>
      <c r="H10" s="15"/>
      <c r="I10" s="15"/>
      <c r="J10" s="15"/>
      <c r="K10" s="15"/>
      <c r="L10" s="15"/>
    </row>
    <row r="11" spans="1:12" s="16" customFormat="1" ht="19.5" customHeight="1">
      <c r="A11" s="9"/>
      <c r="B11" s="96" t="s">
        <v>245</v>
      </c>
      <c r="C11" s="132">
        <v>-171.066</v>
      </c>
      <c r="D11" s="15"/>
      <c r="E11" s="15"/>
      <c r="F11" s="15"/>
      <c r="G11" s="15"/>
      <c r="H11" s="15"/>
      <c r="I11" s="15"/>
      <c r="J11" s="15"/>
      <c r="K11" s="15"/>
      <c r="L11" s="15"/>
    </row>
    <row r="12" spans="1:12" s="16" customFormat="1" ht="19.5" customHeight="1">
      <c r="A12" s="9"/>
      <c r="B12" s="31" t="s">
        <v>246</v>
      </c>
      <c r="C12" s="132">
        <v>466.15699999999998</v>
      </c>
      <c r="D12" s="15"/>
      <c r="E12" s="15"/>
      <c r="F12" s="15"/>
      <c r="G12" s="15"/>
      <c r="H12" s="15"/>
      <c r="I12" s="15"/>
      <c r="J12" s="15"/>
      <c r="K12" s="15"/>
      <c r="L12" s="15"/>
    </row>
    <row r="13" spans="1:12" s="39" customFormat="1" ht="19.5" customHeight="1">
      <c r="A13" s="35"/>
      <c r="B13" s="31" t="s">
        <v>192</v>
      </c>
      <c r="C13" s="132">
        <v>-569.25</v>
      </c>
      <c r="D13" s="15"/>
      <c r="E13" s="15"/>
      <c r="F13" s="15"/>
      <c r="G13" s="15"/>
      <c r="H13" s="15"/>
      <c r="I13" s="15"/>
      <c r="J13" s="15"/>
      <c r="K13" s="15"/>
      <c r="L13" s="15"/>
    </row>
    <row r="14" spans="1:12" s="16" customFormat="1" ht="19.5" customHeight="1">
      <c r="A14" s="9"/>
      <c r="B14" s="96" t="s">
        <v>248</v>
      </c>
      <c r="C14" s="132">
        <v>78.3</v>
      </c>
      <c r="D14" s="15"/>
      <c r="E14" s="15"/>
      <c r="F14" s="15"/>
      <c r="G14" s="15"/>
      <c r="H14" s="15"/>
      <c r="I14" s="15"/>
      <c r="J14" s="15"/>
      <c r="K14" s="15"/>
      <c r="L14" s="15"/>
    </row>
    <row r="15" spans="1:12" s="16" customFormat="1" ht="19.5" customHeight="1" thickBot="1">
      <c r="A15" s="9"/>
      <c r="B15" s="97" t="s">
        <v>193</v>
      </c>
      <c r="C15" s="132">
        <v>1034.414</v>
      </c>
      <c r="D15" s="15"/>
      <c r="E15" s="15"/>
      <c r="F15" s="15"/>
      <c r="G15" s="15"/>
      <c r="H15" s="15"/>
      <c r="I15" s="15"/>
      <c r="J15" s="15"/>
      <c r="K15" s="15"/>
      <c r="L15" s="15"/>
    </row>
    <row r="16" spans="1:12" s="16" customFormat="1" ht="19.5" customHeight="1" thickBot="1">
      <c r="A16" s="93"/>
      <c r="B16" s="243" t="s">
        <v>238</v>
      </c>
      <c r="C16" s="140">
        <v>50194.924999999996</v>
      </c>
      <c r="D16" s="15"/>
      <c r="E16" s="15"/>
      <c r="F16" s="15"/>
      <c r="G16" s="15"/>
      <c r="H16" s="15"/>
      <c r="I16" s="15"/>
      <c r="J16" s="15"/>
      <c r="K16" s="15"/>
      <c r="L16" s="15"/>
    </row>
    <row r="17" spans="1:11" s="16" customFormat="1" ht="19.5" customHeight="1">
      <c r="A17" s="9"/>
      <c r="B17" s="41"/>
      <c r="C17" s="102"/>
      <c r="D17" s="102"/>
      <c r="E17" s="102"/>
      <c r="F17" s="102"/>
      <c r="G17" s="102"/>
      <c r="H17" s="102"/>
      <c r="I17" s="102"/>
      <c r="J17" s="102"/>
      <c r="K17" s="102"/>
    </row>
    <row r="18" spans="1:11" s="39" customFormat="1" ht="23.25" customHeight="1">
      <c r="A18" s="35"/>
      <c r="B18" s="298"/>
      <c r="C18" s="298"/>
      <c r="D18" s="298"/>
      <c r="E18" s="298"/>
      <c r="F18" s="298"/>
      <c r="G18" s="298"/>
      <c r="H18" s="298"/>
      <c r="I18" s="298"/>
      <c r="J18" s="298"/>
      <c r="K18" s="102"/>
    </row>
    <row r="19" spans="1:11" s="39" customFormat="1" ht="36">
      <c r="A19" s="35"/>
      <c r="B19" s="41" t="s">
        <v>247</v>
      </c>
      <c r="C19" s="41"/>
      <c r="D19" s="41"/>
      <c r="E19" s="41"/>
      <c r="F19" s="41"/>
      <c r="G19" s="41"/>
      <c r="H19" s="41"/>
      <c r="I19" s="41"/>
      <c r="J19" s="41"/>
      <c r="K19" s="102"/>
    </row>
    <row r="20" spans="1:11" s="39" customFormat="1" ht="9.9499999999999993" customHeight="1">
      <c r="A20" s="35"/>
      <c r="B20" s="41"/>
      <c r="C20" s="41"/>
      <c r="D20" s="41"/>
      <c r="E20" s="41"/>
      <c r="F20" s="41"/>
      <c r="G20" s="41"/>
      <c r="H20" s="41"/>
      <c r="I20" s="41"/>
      <c r="J20" s="41"/>
      <c r="K20" s="102"/>
    </row>
    <row r="21" spans="1:11" s="39" customFormat="1" ht="24">
      <c r="A21" s="35"/>
      <c r="B21" s="41" t="s">
        <v>243</v>
      </c>
      <c r="C21" s="102"/>
      <c r="D21" s="102"/>
      <c r="E21" s="102"/>
      <c r="F21" s="102"/>
      <c r="G21" s="102"/>
      <c r="H21" s="102"/>
      <c r="I21" s="102"/>
      <c r="J21" s="102"/>
      <c r="K21" s="102"/>
    </row>
    <row r="22" spans="1:11" s="39" customFormat="1" ht="9.9499999999999993" customHeight="1">
      <c r="A22" s="35"/>
      <c r="B22" s="41"/>
      <c r="C22" s="102"/>
      <c r="D22" s="102"/>
      <c r="E22" s="102"/>
      <c r="F22" s="102"/>
      <c r="G22" s="102"/>
      <c r="H22" s="102"/>
      <c r="I22" s="102"/>
      <c r="J22" s="102"/>
      <c r="K22" s="102"/>
    </row>
    <row r="23" spans="1:11" s="39" customFormat="1" ht="72">
      <c r="A23" s="35"/>
      <c r="B23" s="41" t="s">
        <v>244</v>
      </c>
      <c r="C23" s="102"/>
      <c r="D23" s="102"/>
      <c r="E23" s="102"/>
      <c r="F23" s="102"/>
      <c r="G23" s="102"/>
      <c r="H23" s="102"/>
      <c r="I23" s="102"/>
      <c r="J23" s="102"/>
      <c r="K23" s="102"/>
    </row>
  </sheetData>
  <mergeCells count="2">
    <mergeCell ref="A2:J2"/>
    <mergeCell ref="B18:J18"/>
  </mergeCells>
  <pageMargins left="0.25" right="0.25" top="0.75" bottom="0.75" header="0.3" footer="0.3"/>
  <pageSetup paperSize="9" scale="99"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showGridLines="0" zoomScaleNormal="100" workbookViewId="0"/>
  </sheetViews>
  <sheetFormatPr defaultRowHeight="12.75"/>
  <cols>
    <col min="1" max="1" width="1" customWidth="1"/>
    <col min="2" max="6" width="20.7109375" customWidth="1"/>
    <col min="7" max="7" width="22.85546875" customWidth="1"/>
    <col min="8" max="8" width="20.7109375" customWidth="1"/>
    <col min="9" max="9" width="24.42578125" customWidth="1"/>
    <col min="10" max="10" width="20.7109375" customWidth="1"/>
    <col min="11" max="11" width="10.42578125" bestFit="1" customWidth="1"/>
  </cols>
  <sheetData>
    <row r="1" spans="1:12" ht="15" customHeight="1">
      <c r="A1" s="5"/>
      <c r="B1" s="6"/>
      <c r="C1" s="5"/>
      <c r="D1" s="5"/>
      <c r="E1" s="5"/>
      <c r="F1" s="5"/>
      <c r="G1" s="5"/>
      <c r="H1" s="5"/>
      <c r="I1" s="5"/>
      <c r="J1" s="5"/>
    </row>
    <row r="2" spans="1:12" ht="30.75" customHeight="1">
      <c r="A2" s="297" t="s">
        <v>216</v>
      </c>
      <c r="B2" s="297"/>
      <c r="C2" s="297"/>
      <c r="D2" s="297"/>
      <c r="E2" s="297"/>
      <c r="F2" s="297"/>
      <c r="G2" s="297"/>
      <c r="H2" s="297"/>
      <c r="I2" s="297"/>
      <c r="J2" s="297"/>
    </row>
    <row r="3" spans="1:12" ht="15" customHeight="1">
      <c r="A3" s="5"/>
      <c r="B3" s="17" t="s">
        <v>6</v>
      </c>
      <c r="C3" s="5"/>
      <c r="D3" s="5"/>
      <c r="E3" s="5"/>
      <c r="F3" s="5"/>
      <c r="G3" s="5"/>
      <c r="H3" s="5"/>
      <c r="I3" s="5"/>
      <c r="J3" s="5"/>
    </row>
    <row r="4" spans="1:12" s="264" customFormat="1" ht="48">
      <c r="A4" s="263"/>
      <c r="B4" s="272" t="s">
        <v>217</v>
      </c>
      <c r="C4" s="266" t="s">
        <v>218</v>
      </c>
      <c r="D4" s="272" t="s">
        <v>219</v>
      </c>
      <c r="E4" s="272" t="s">
        <v>220</v>
      </c>
      <c r="F4" s="272" t="s">
        <v>221</v>
      </c>
      <c r="G4" s="272" t="s">
        <v>222</v>
      </c>
      <c r="H4" s="299" t="s">
        <v>225</v>
      </c>
      <c r="I4" s="272" t="s">
        <v>223</v>
      </c>
      <c r="J4" s="299" t="s">
        <v>225</v>
      </c>
      <c r="K4" s="127"/>
      <c r="L4" s="127"/>
    </row>
    <row r="5" spans="1:12" s="264" customFormat="1">
      <c r="A5" s="263"/>
      <c r="B5" s="272"/>
      <c r="C5" s="266"/>
      <c r="D5" s="272"/>
      <c r="E5" s="272" t="s">
        <v>239</v>
      </c>
      <c r="F5" s="272" t="s">
        <v>239</v>
      </c>
      <c r="G5" s="272" t="s">
        <v>224</v>
      </c>
      <c r="H5" s="299"/>
      <c r="I5" s="272" t="s">
        <v>224</v>
      </c>
      <c r="J5" s="299"/>
      <c r="K5" s="127"/>
      <c r="L5" s="127"/>
    </row>
    <row r="6" spans="1:12" s="16" customFormat="1" ht="6" customHeight="1">
      <c r="A6" s="21"/>
      <c r="B6" s="277"/>
      <c r="C6" s="277"/>
      <c r="D6" s="277"/>
      <c r="E6" s="277"/>
      <c r="F6" s="277"/>
      <c r="G6" s="277"/>
      <c r="H6" s="277"/>
      <c r="I6" s="277"/>
      <c r="J6" s="277"/>
      <c r="K6" s="15"/>
      <c r="L6" s="15"/>
    </row>
    <row r="7" spans="1:12" ht="19.5" customHeight="1">
      <c r="A7" s="93"/>
      <c r="B7" s="273" t="s">
        <v>226</v>
      </c>
      <c r="C7" s="57"/>
      <c r="D7" s="278"/>
      <c r="E7" s="267">
        <v>3514.085</v>
      </c>
      <c r="F7" s="267">
        <v>3704.8240000000001</v>
      </c>
      <c r="G7" s="267">
        <v>-44.478000000000002</v>
      </c>
      <c r="H7" s="267">
        <v>52.165999999999997</v>
      </c>
      <c r="I7" s="267">
        <v>-28.411999999999999</v>
      </c>
      <c r="J7" s="267">
        <v>64.138000000000005</v>
      </c>
      <c r="K7" s="15"/>
      <c r="L7" s="15"/>
    </row>
    <row r="8" spans="1:12" s="16" customFormat="1" ht="19.5" customHeight="1">
      <c r="A8" s="9"/>
      <c r="B8" s="274"/>
      <c r="C8" s="102" t="s">
        <v>227</v>
      </c>
      <c r="D8" s="279" t="s">
        <v>228</v>
      </c>
      <c r="E8" s="268">
        <v>4.4809999999999999</v>
      </c>
      <c r="F8" s="268">
        <v>4.4809999999999999</v>
      </c>
      <c r="G8" s="268">
        <v>0.28499999999999998</v>
      </c>
      <c r="H8" s="268">
        <v>0.14899999999999999</v>
      </c>
      <c r="I8" s="268">
        <v>0.28499999999999998</v>
      </c>
      <c r="J8" s="268">
        <v>0.17100000000000001</v>
      </c>
      <c r="K8" s="34"/>
      <c r="L8" s="34"/>
    </row>
    <row r="9" spans="1:12" s="16" customFormat="1" ht="19.5" customHeight="1">
      <c r="A9" s="9"/>
      <c r="B9" s="274"/>
      <c r="C9" s="102" t="s">
        <v>227</v>
      </c>
      <c r="D9" s="279" t="s">
        <v>232</v>
      </c>
      <c r="E9" s="268">
        <v>161.70099999999999</v>
      </c>
      <c r="F9" s="268">
        <v>164.61</v>
      </c>
      <c r="G9" s="268">
        <v>-0.33500000000000002</v>
      </c>
      <c r="H9" s="268">
        <v>1.88</v>
      </c>
      <c r="I9" s="268">
        <v>0</v>
      </c>
      <c r="J9" s="268">
        <v>1.88</v>
      </c>
      <c r="K9" s="34"/>
      <c r="L9" s="34"/>
    </row>
    <row r="10" spans="1:12" s="16" customFormat="1" ht="19.5" customHeight="1">
      <c r="A10" s="9"/>
      <c r="B10" s="274"/>
      <c r="C10" s="102" t="s">
        <v>227</v>
      </c>
      <c r="D10" s="279" t="s">
        <v>233</v>
      </c>
      <c r="E10" s="268">
        <v>883.745</v>
      </c>
      <c r="F10" s="268">
        <v>942.125</v>
      </c>
      <c r="G10" s="268">
        <v>-6.875</v>
      </c>
      <c r="H10" s="268">
        <v>11.352</v>
      </c>
      <c r="I10" s="268">
        <v>0</v>
      </c>
      <c r="J10" s="268">
        <v>24.280999999999999</v>
      </c>
      <c r="K10" s="34"/>
      <c r="L10" s="34"/>
    </row>
    <row r="11" spans="1:12" s="16" customFormat="1" ht="19.5" customHeight="1">
      <c r="A11" s="9"/>
      <c r="B11" s="274"/>
      <c r="C11" s="102" t="s">
        <v>227</v>
      </c>
      <c r="D11" s="279" t="s">
        <v>234</v>
      </c>
      <c r="E11" s="268">
        <v>2447.8989999999999</v>
      </c>
      <c r="F11" s="268">
        <v>2578.2950000000001</v>
      </c>
      <c r="G11" s="268">
        <v>-37.530999999999999</v>
      </c>
      <c r="H11" s="268">
        <v>38.091000000000001</v>
      </c>
      <c r="I11" s="268">
        <v>-28.777999999999999</v>
      </c>
      <c r="J11" s="268">
        <v>37.051000000000002</v>
      </c>
      <c r="K11" s="34"/>
      <c r="L11" s="34"/>
    </row>
    <row r="12" spans="1:12" s="16" customFormat="1" ht="19.5" customHeight="1">
      <c r="A12" s="9"/>
      <c r="B12" s="274"/>
      <c r="C12" s="102" t="s">
        <v>228</v>
      </c>
      <c r="D12" s="279" t="s">
        <v>233</v>
      </c>
      <c r="E12" s="268">
        <v>0</v>
      </c>
      <c r="F12" s="268">
        <v>0</v>
      </c>
      <c r="G12" s="268">
        <v>0</v>
      </c>
      <c r="H12" s="268">
        <v>0</v>
      </c>
      <c r="I12" s="268">
        <v>0</v>
      </c>
      <c r="J12" s="268">
        <v>0</v>
      </c>
      <c r="K12" s="34"/>
      <c r="L12" s="34"/>
    </row>
    <row r="13" spans="1:12" s="16" customFormat="1" ht="19.5" customHeight="1">
      <c r="A13" s="9"/>
      <c r="B13" s="274"/>
      <c r="C13" s="102" t="s">
        <v>228</v>
      </c>
      <c r="D13" s="279" t="s">
        <v>234</v>
      </c>
      <c r="E13" s="268">
        <v>16.259</v>
      </c>
      <c r="F13" s="268">
        <v>15.313000000000001</v>
      </c>
      <c r="G13" s="268">
        <v>-2.1999999999999999E-2</v>
      </c>
      <c r="H13" s="268">
        <v>0.69399999999999995</v>
      </c>
      <c r="I13" s="268">
        <v>8.1000000000000003E-2</v>
      </c>
      <c r="J13" s="268">
        <v>0.755</v>
      </c>
      <c r="K13" s="34"/>
      <c r="L13" s="34"/>
    </row>
    <row r="14" spans="1:12" s="39" customFormat="1" ht="19.5" customHeight="1">
      <c r="A14" s="35"/>
      <c r="B14" s="275" t="s">
        <v>229</v>
      </c>
      <c r="C14" s="57"/>
      <c r="D14" s="278"/>
      <c r="E14" s="267">
        <v>0</v>
      </c>
      <c r="F14" s="267">
        <v>0</v>
      </c>
      <c r="G14" s="267">
        <v>0</v>
      </c>
      <c r="H14" s="267">
        <v>0</v>
      </c>
      <c r="I14" s="267">
        <v>0</v>
      </c>
      <c r="J14" s="267">
        <v>0</v>
      </c>
      <c r="K14" s="15"/>
      <c r="L14" s="15"/>
    </row>
    <row r="15" spans="1:12" s="16" customFormat="1" ht="19.5" customHeight="1">
      <c r="A15" s="9"/>
      <c r="B15" s="274"/>
      <c r="C15" s="102" t="s">
        <v>227</v>
      </c>
      <c r="D15" s="279" t="s">
        <v>228</v>
      </c>
      <c r="E15" s="268">
        <v>0</v>
      </c>
      <c r="F15" s="268">
        <v>0</v>
      </c>
      <c r="G15" s="268">
        <v>0</v>
      </c>
      <c r="H15" s="268">
        <v>0</v>
      </c>
      <c r="I15" s="268">
        <v>0</v>
      </c>
      <c r="J15" s="268">
        <v>0</v>
      </c>
      <c r="K15" s="34"/>
      <c r="L15" s="34"/>
    </row>
    <row r="16" spans="1:12" s="39" customFormat="1" ht="19.5" customHeight="1">
      <c r="A16" s="35"/>
      <c r="B16" s="275" t="s">
        <v>230</v>
      </c>
      <c r="C16" s="57"/>
      <c r="D16" s="278"/>
      <c r="E16" s="267">
        <v>259.291</v>
      </c>
      <c r="F16" s="267">
        <v>294.76600000000002</v>
      </c>
      <c r="G16" s="267">
        <v>-4.6340000000000003</v>
      </c>
      <c r="H16" s="267">
        <v>1.8839999999999999</v>
      </c>
      <c r="I16" s="267">
        <v>2.226</v>
      </c>
      <c r="J16" s="267">
        <v>1.913</v>
      </c>
      <c r="K16" s="15"/>
      <c r="L16" s="15"/>
    </row>
    <row r="17" spans="1:12" s="16" customFormat="1" ht="19.5" customHeight="1">
      <c r="A17" s="9"/>
      <c r="B17" s="274"/>
      <c r="C17" s="102" t="s">
        <v>227</v>
      </c>
      <c r="D17" s="279" t="s">
        <v>228</v>
      </c>
      <c r="E17" s="268">
        <v>0</v>
      </c>
      <c r="F17" s="268">
        <v>0</v>
      </c>
      <c r="G17" s="268">
        <v>0</v>
      </c>
      <c r="H17" s="268">
        <v>0</v>
      </c>
      <c r="I17" s="268">
        <v>0</v>
      </c>
      <c r="J17" s="268">
        <v>0</v>
      </c>
      <c r="K17" s="34"/>
      <c r="L17" s="34"/>
    </row>
    <row r="18" spans="1:12" s="16" customFormat="1" ht="19.5" customHeight="1">
      <c r="A18" s="9"/>
      <c r="B18" s="274"/>
      <c r="C18" s="102" t="s">
        <v>227</v>
      </c>
      <c r="D18" s="279" t="s">
        <v>232</v>
      </c>
      <c r="E18" s="268">
        <v>0</v>
      </c>
      <c r="F18" s="268">
        <v>0</v>
      </c>
      <c r="G18" s="268">
        <v>0</v>
      </c>
      <c r="H18" s="268">
        <v>0</v>
      </c>
      <c r="I18" s="268">
        <v>0</v>
      </c>
      <c r="J18" s="268">
        <v>0</v>
      </c>
      <c r="K18" s="34"/>
      <c r="L18" s="34"/>
    </row>
    <row r="19" spans="1:12" s="16" customFormat="1" ht="19.5" customHeight="1">
      <c r="A19" s="9"/>
      <c r="B19" s="274"/>
      <c r="C19" s="102" t="s">
        <v>227</v>
      </c>
      <c r="D19" s="279" t="s">
        <v>233</v>
      </c>
      <c r="E19" s="268">
        <v>32.993000000000002</v>
      </c>
      <c r="F19" s="268">
        <v>35.328000000000003</v>
      </c>
      <c r="G19" s="268">
        <v>-1.093</v>
      </c>
      <c r="H19" s="268">
        <v>0.69499999999999995</v>
      </c>
      <c r="I19" s="268">
        <v>0</v>
      </c>
      <c r="J19" s="268">
        <v>0.85799999999999998</v>
      </c>
      <c r="K19" s="34"/>
      <c r="L19" s="34"/>
    </row>
    <row r="20" spans="1:12" s="16" customFormat="1" ht="19.5" customHeight="1">
      <c r="A20" s="9"/>
      <c r="B20" s="274"/>
      <c r="C20" s="102" t="s">
        <v>227</v>
      </c>
      <c r="D20" s="279" t="s">
        <v>234</v>
      </c>
      <c r="E20" s="268">
        <v>226.298</v>
      </c>
      <c r="F20" s="268">
        <v>259.43799999999999</v>
      </c>
      <c r="G20" s="268">
        <v>-3.5409999999999999</v>
      </c>
      <c r="H20" s="268">
        <v>1.1890000000000001</v>
      </c>
      <c r="I20" s="268">
        <v>2.226</v>
      </c>
      <c r="J20" s="268">
        <v>1.0549999999999999</v>
      </c>
      <c r="K20" s="34"/>
      <c r="L20" s="34"/>
    </row>
    <row r="21" spans="1:12" s="16" customFormat="1" ht="19.5" customHeight="1">
      <c r="A21" s="9"/>
      <c r="B21" s="274"/>
      <c r="C21" s="102" t="s">
        <v>228</v>
      </c>
      <c r="D21" s="279" t="s">
        <v>233</v>
      </c>
      <c r="E21" s="268">
        <v>0</v>
      </c>
      <c r="F21" s="268">
        <v>0</v>
      </c>
      <c r="G21" s="268">
        <v>0</v>
      </c>
      <c r="H21" s="268">
        <v>0</v>
      </c>
      <c r="I21" s="268">
        <v>0</v>
      </c>
      <c r="J21" s="268">
        <v>0</v>
      </c>
      <c r="K21" s="34"/>
      <c r="L21" s="34"/>
    </row>
    <row r="22" spans="1:12" s="16" customFormat="1" ht="19.5" customHeight="1">
      <c r="A22" s="9"/>
      <c r="B22" s="274"/>
      <c r="C22" s="102" t="s">
        <v>228</v>
      </c>
      <c r="D22" s="279" t="s">
        <v>234</v>
      </c>
      <c r="E22" s="268">
        <v>0</v>
      </c>
      <c r="F22" s="268">
        <v>0</v>
      </c>
      <c r="G22" s="268">
        <v>0</v>
      </c>
      <c r="H22" s="268">
        <v>0</v>
      </c>
      <c r="I22" s="268">
        <v>0</v>
      </c>
      <c r="J22" s="268">
        <v>0</v>
      </c>
      <c r="K22" s="34"/>
      <c r="L22" s="34"/>
    </row>
    <row r="23" spans="1:12" s="39" customFormat="1" ht="19.5" customHeight="1">
      <c r="A23" s="35"/>
      <c r="B23" s="275" t="s">
        <v>231</v>
      </c>
      <c r="C23" s="57"/>
      <c r="D23" s="278"/>
      <c r="E23" s="267">
        <v>0</v>
      </c>
      <c r="F23" s="267">
        <v>0</v>
      </c>
      <c r="G23" s="267">
        <v>0</v>
      </c>
      <c r="H23" s="267">
        <v>0</v>
      </c>
      <c r="I23" s="267">
        <v>0</v>
      </c>
      <c r="J23" s="267">
        <v>0</v>
      </c>
      <c r="K23" s="15"/>
      <c r="L23" s="15"/>
    </row>
    <row r="24" spans="1:12" s="16" customFormat="1" ht="19.5" customHeight="1" thickBot="1">
      <c r="A24" s="9"/>
      <c r="B24" s="274"/>
      <c r="C24" s="102" t="s">
        <v>227</v>
      </c>
      <c r="D24" s="279" t="s">
        <v>228</v>
      </c>
      <c r="E24" s="268">
        <v>0</v>
      </c>
      <c r="F24" s="268">
        <v>0</v>
      </c>
      <c r="G24" s="268">
        <v>0</v>
      </c>
      <c r="H24" s="268">
        <v>0</v>
      </c>
      <c r="I24" s="268">
        <v>0</v>
      </c>
      <c r="J24" s="268">
        <v>0</v>
      </c>
      <c r="K24" s="34"/>
      <c r="L24" s="34"/>
    </row>
    <row r="25" spans="1:12" s="39" customFormat="1" ht="19.5" customHeight="1" thickBot="1">
      <c r="A25" s="35"/>
      <c r="B25" s="276" t="s">
        <v>170</v>
      </c>
      <c r="C25" s="265"/>
      <c r="D25" s="280"/>
      <c r="E25" s="269">
        <v>3773.3760000000002</v>
      </c>
      <c r="F25" s="269">
        <v>3999.59</v>
      </c>
      <c r="G25" s="269">
        <v>-49.112000000000002</v>
      </c>
      <c r="H25" s="269">
        <v>54.05</v>
      </c>
      <c r="I25" s="269">
        <v>-26.186</v>
      </c>
      <c r="J25" s="270">
        <v>66.051000000000002</v>
      </c>
      <c r="K25" s="15"/>
      <c r="L25" s="15"/>
    </row>
  </sheetData>
  <mergeCells count="3">
    <mergeCell ref="A2:J2"/>
    <mergeCell ref="H4:H5"/>
    <mergeCell ref="J4:J5"/>
  </mergeCells>
  <pageMargins left="0.25" right="0.25" top="0.75" bottom="0.75" header="0.3" footer="0.3"/>
  <pageSetup paperSize="9" scale="75" orientation="landscape"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zoomScaleNormal="100" workbookViewId="0">
      <pane xSplit="2" ySplit="7" topLeftCell="C8" activePane="bottomRight" state="frozen"/>
      <selection activeCell="D31" sqref="D31:Y31"/>
      <selection pane="topRight" activeCell="D31" sqref="D31:Y31"/>
      <selection pane="bottomLeft" activeCell="D31" sqref="D31:Y31"/>
      <selection pane="bottomRight"/>
    </sheetView>
  </sheetViews>
  <sheetFormatPr defaultRowHeight="12.75"/>
  <cols>
    <col min="1" max="1" width="1" customWidth="1"/>
    <col min="2" max="2" width="49.7109375" customWidth="1"/>
    <col min="3" max="4" width="12" customWidth="1"/>
    <col min="5" max="5" width="12" style="2" customWidth="1"/>
    <col min="6" max="13" width="11.42578125" customWidth="1"/>
    <col min="14" max="14" width="3" customWidth="1"/>
  </cols>
  <sheetData>
    <row r="1" spans="1:14" ht="15" customHeight="1">
      <c r="A1" s="5"/>
      <c r="B1" s="6"/>
      <c r="C1" s="5"/>
      <c r="D1" s="5"/>
      <c r="E1" s="7"/>
      <c r="F1" s="5"/>
      <c r="G1" s="5"/>
      <c r="H1" s="5"/>
      <c r="I1" s="5"/>
      <c r="J1" s="5"/>
      <c r="K1" s="5"/>
      <c r="L1" s="5"/>
      <c r="M1" s="5"/>
      <c r="N1" s="5"/>
    </row>
    <row r="2" spans="1:14" ht="30.75" customHeight="1">
      <c r="A2" s="297" t="s">
        <v>64</v>
      </c>
      <c r="B2" s="297"/>
      <c r="C2" s="297"/>
      <c r="D2" s="297"/>
      <c r="E2" s="297"/>
      <c r="F2" s="297"/>
      <c r="G2" s="297"/>
      <c r="H2" s="297"/>
      <c r="I2" s="297"/>
      <c r="J2" s="297"/>
      <c r="K2" s="297"/>
      <c r="L2" s="297"/>
      <c r="M2" s="297"/>
      <c r="N2" s="72"/>
    </row>
    <row r="3" spans="1:14" ht="25.5" customHeight="1">
      <c r="A3" s="5"/>
      <c r="B3" s="5"/>
      <c r="C3" s="5"/>
      <c r="D3" s="5"/>
      <c r="E3" s="7"/>
      <c r="F3" s="5"/>
      <c r="G3" s="5"/>
      <c r="H3" s="5"/>
      <c r="I3" s="5"/>
      <c r="J3" s="5"/>
      <c r="K3" s="5"/>
      <c r="L3" s="5"/>
      <c r="M3" s="5"/>
      <c r="N3" s="5"/>
    </row>
    <row r="4" spans="1:14" ht="12.75" customHeight="1" thickBot="1">
      <c r="A4" s="5"/>
      <c r="B4" s="8" t="s">
        <v>9</v>
      </c>
      <c r="C4" s="5"/>
      <c r="D4" s="5"/>
      <c r="E4" s="7"/>
      <c r="F4" s="5"/>
      <c r="G4" s="5"/>
      <c r="H4" s="5"/>
      <c r="I4" s="5"/>
      <c r="J4" s="5"/>
      <c r="K4" s="5"/>
      <c r="L4" s="5"/>
      <c r="M4" s="5"/>
      <c r="N4" s="5"/>
    </row>
    <row r="5" spans="1:14" s="16" customFormat="1" ht="15" customHeight="1">
      <c r="A5" s="9"/>
      <c r="B5" s="9"/>
      <c r="C5" s="179" t="s">
        <v>241</v>
      </c>
      <c r="D5" s="180"/>
      <c r="E5" s="14" t="s">
        <v>4</v>
      </c>
      <c r="F5" s="15" t="s">
        <v>50</v>
      </c>
      <c r="G5" s="15" t="s">
        <v>65</v>
      </c>
      <c r="H5" s="15" t="s">
        <v>67</v>
      </c>
      <c r="I5" s="15" t="s">
        <v>68</v>
      </c>
      <c r="J5" s="15" t="s">
        <v>50</v>
      </c>
      <c r="K5" s="156" t="s">
        <v>65</v>
      </c>
      <c r="L5" s="15" t="s">
        <v>67</v>
      </c>
      <c r="M5" s="15" t="s">
        <v>68</v>
      </c>
      <c r="N5" s="10"/>
    </row>
    <row r="6" spans="1:14" s="16" customFormat="1" ht="15" customHeight="1">
      <c r="A6" s="9"/>
      <c r="B6" s="17" t="s">
        <v>6</v>
      </c>
      <c r="C6" s="147">
        <v>2015</v>
      </c>
      <c r="D6" s="148">
        <v>2014</v>
      </c>
      <c r="E6" s="30" t="s">
        <v>7</v>
      </c>
      <c r="F6" s="15" t="s">
        <v>66</v>
      </c>
      <c r="G6" s="15" t="s">
        <v>66</v>
      </c>
      <c r="H6" s="15" t="s">
        <v>66</v>
      </c>
      <c r="I6" s="15" t="s">
        <v>66</v>
      </c>
      <c r="J6" s="15">
        <v>2015</v>
      </c>
      <c r="K6" s="157">
        <v>2015</v>
      </c>
      <c r="L6" s="15">
        <v>2015</v>
      </c>
      <c r="M6" s="15">
        <v>2015</v>
      </c>
      <c r="N6" s="10"/>
    </row>
    <row r="7" spans="1:14" s="16" customFormat="1" ht="6" customHeight="1">
      <c r="A7" s="21"/>
      <c r="B7" s="22"/>
      <c r="C7" s="23"/>
      <c r="D7" s="24"/>
      <c r="E7" s="26"/>
      <c r="F7" s="27"/>
      <c r="G7" s="27"/>
      <c r="H7" s="27"/>
      <c r="I7" s="27"/>
      <c r="J7" s="27"/>
      <c r="K7" s="158"/>
      <c r="L7" s="27"/>
      <c r="M7" s="27"/>
      <c r="N7" s="29"/>
    </row>
    <row r="8" spans="1:14" s="16" customFormat="1" ht="19.5" customHeight="1">
      <c r="A8" s="9"/>
      <c r="B8" s="31" t="s">
        <v>69</v>
      </c>
      <c r="C8" s="101">
        <v>5927.3090000000002</v>
      </c>
      <c r="D8" s="102">
        <v>6141.4589999999998</v>
      </c>
      <c r="E8" s="63">
        <f t="shared" ref="E8:E22" si="0">IF(ISERROR(C8/D8-1)=TRUE,"n.m.",IF(OR(C8/D8-1&gt;150%=TRUE,C8/D8-1&lt;-100%=TRUE)=TRUE,"n.m.",C8/D8-1))</f>
        <v>-3.4869564382014051E-2</v>
      </c>
      <c r="F8" s="102">
        <v>3014.8780000000002</v>
      </c>
      <c r="G8" s="102">
        <v>3126.5810000000001</v>
      </c>
      <c r="H8" s="102">
        <v>3068.3270000000002</v>
      </c>
      <c r="I8" s="102">
        <v>3041.9679999999998</v>
      </c>
      <c r="J8" s="102">
        <v>2937.3780000000002</v>
      </c>
      <c r="K8" s="159">
        <v>2989.931</v>
      </c>
      <c r="L8" s="102"/>
      <c r="M8" s="102"/>
      <c r="N8" s="34"/>
    </row>
    <row r="9" spans="1:14" s="16" customFormat="1" ht="19.5" customHeight="1">
      <c r="A9" s="9"/>
      <c r="B9" s="31" t="s">
        <v>70</v>
      </c>
      <c r="C9" s="101">
        <v>387.416</v>
      </c>
      <c r="D9" s="102">
        <v>425.13299999999998</v>
      </c>
      <c r="E9" s="63">
        <f t="shared" si="0"/>
        <v>-8.8718118800469425E-2</v>
      </c>
      <c r="F9" s="102">
        <v>103.931</v>
      </c>
      <c r="G9" s="102">
        <v>321.202</v>
      </c>
      <c r="H9" s="102">
        <v>177.77</v>
      </c>
      <c r="I9" s="102">
        <v>190.691</v>
      </c>
      <c r="J9" s="102">
        <v>118.35899999999999</v>
      </c>
      <c r="K9" s="159">
        <v>269.05700000000002</v>
      </c>
      <c r="L9" s="102"/>
      <c r="M9" s="102"/>
      <c r="N9" s="34"/>
    </row>
    <row r="10" spans="1:14" s="16" customFormat="1" ht="19.5" customHeight="1">
      <c r="A10" s="9"/>
      <c r="B10" s="31" t="s">
        <v>71</v>
      </c>
      <c r="C10" s="101">
        <v>3933.143</v>
      </c>
      <c r="D10" s="102">
        <v>3737.0309999999999</v>
      </c>
      <c r="E10" s="63">
        <f t="shared" si="0"/>
        <v>5.2478023329215029E-2</v>
      </c>
      <c r="F10" s="102">
        <v>1830.01</v>
      </c>
      <c r="G10" s="102">
        <v>1907.021</v>
      </c>
      <c r="H10" s="102">
        <v>1808.096</v>
      </c>
      <c r="I10" s="102">
        <v>1832.932</v>
      </c>
      <c r="J10" s="102">
        <v>1967.626</v>
      </c>
      <c r="K10" s="159">
        <v>1965.5170000000001</v>
      </c>
      <c r="L10" s="102"/>
      <c r="M10" s="102"/>
      <c r="N10" s="34"/>
    </row>
    <row r="11" spans="1:14" s="16" customFormat="1" ht="19.5" customHeight="1">
      <c r="A11" s="9"/>
      <c r="B11" s="31" t="s">
        <v>72</v>
      </c>
      <c r="C11" s="101">
        <v>1082.0640000000001</v>
      </c>
      <c r="D11" s="102">
        <v>811.65</v>
      </c>
      <c r="E11" s="63">
        <f t="shared" si="0"/>
        <v>0.33316577342450571</v>
      </c>
      <c r="F11" s="102">
        <v>477.71899999999999</v>
      </c>
      <c r="G11" s="102">
        <v>333.93099999999998</v>
      </c>
      <c r="H11" s="102">
        <v>386.9</v>
      </c>
      <c r="I11" s="102">
        <v>340.96100000000001</v>
      </c>
      <c r="J11" s="102">
        <v>620.23199999999997</v>
      </c>
      <c r="K11" s="159">
        <v>461.83199999999999</v>
      </c>
      <c r="L11" s="102"/>
      <c r="M11" s="102"/>
      <c r="N11" s="34"/>
    </row>
    <row r="12" spans="1:14" s="16" customFormat="1" ht="19.5" customHeight="1">
      <c r="A12" s="9"/>
      <c r="B12" s="31" t="s">
        <v>73</v>
      </c>
      <c r="C12" s="101">
        <v>47.503999999999998</v>
      </c>
      <c r="D12" s="102">
        <v>51.933</v>
      </c>
      <c r="E12" s="63">
        <f t="shared" si="0"/>
        <v>-8.5282960737873892E-2</v>
      </c>
      <c r="F12" s="102">
        <v>54.295999999999999</v>
      </c>
      <c r="G12" s="102">
        <v>-2.363</v>
      </c>
      <c r="H12" s="102">
        <v>35.078000000000003</v>
      </c>
      <c r="I12" s="102">
        <v>124.53700000000001</v>
      </c>
      <c r="J12" s="102">
        <v>41.154000000000003</v>
      </c>
      <c r="K12" s="159">
        <v>6.35</v>
      </c>
      <c r="L12" s="102"/>
      <c r="M12" s="102"/>
      <c r="N12" s="34"/>
    </row>
    <row r="13" spans="1:14" s="39" customFormat="1" ht="19.5" customHeight="1">
      <c r="A13" s="35"/>
      <c r="B13" s="36" t="s">
        <v>74</v>
      </c>
      <c r="C13" s="103">
        <v>11377.436</v>
      </c>
      <c r="D13" s="57">
        <v>11167.206</v>
      </c>
      <c r="E13" s="89">
        <f t="shared" si="0"/>
        <v>1.8825657912999949E-2</v>
      </c>
      <c r="F13" s="57">
        <v>5480.8339999999998</v>
      </c>
      <c r="G13" s="57">
        <v>5686.3720000000003</v>
      </c>
      <c r="H13" s="57">
        <v>5476.1710000000003</v>
      </c>
      <c r="I13" s="57">
        <v>5531.0889999999999</v>
      </c>
      <c r="J13" s="57">
        <v>5684.7489999999998</v>
      </c>
      <c r="K13" s="160">
        <v>5692.6869999999999</v>
      </c>
      <c r="L13" s="57"/>
      <c r="M13" s="57"/>
      <c r="N13" s="15"/>
    </row>
    <row r="14" spans="1:14" s="16" customFormat="1" ht="19.5" customHeight="1">
      <c r="A14" s="9"/>
      <c r="B14" s="31" t="s">
        <v>75</v>
      </c>
      <c r="C14" s="101">
        <v>-4149.8360000000002</v>
      </c>
      <c r="D14" s="102">
        <v>-4013.3150000000001</v>
      </c>
      <c r="E14" s="63">
        <f t="shared" si="0"/>
        <v>3.4017015858461175E-2</v>
      </c>
      <c r="F14" s="102">
        <v>-2046.5329999999999</v>
      </c>
      <c r="G14" s="102">
        <v>-1966.7819999999999</v>
      </c>
      <c r="H14" s="102">
        <v>-1993.43</v>
      </c>
      <c r="I14" s="102">
        <v>-2046.549</v>
      </c>
      <c r="J14" s="102">
        <v>-2056.79</v>
      </c>
      <c r="K14" s="159">
        <v>-2093.0459999999998</v>
      </c>
      <c r="L14" s="102"/>
      <c r="M14" s="102"/>
      <c r="N14" s="34"/>
    </row>
    <row r="15" spans="1:14" s="16" customFormat="1" ht="19.5" customHeight="1">
      <c r="A15" s="9"/>
      <c r="B15" s="31" t="s">
        <v>76</v>
      </c>
      <c r="C15" s="101">
        <v>-2287.9639999999999</v>
      </c>
      <c r="D15" s="102">
        <v>-2315.4520000000002</v>
      </c>
      <c r="E15" s="63">
        <f t="shared" si="0"/>
        <v>-1.187154819015912E-2</v>
      </c>
      <c r="F15" s="102">
        <v>-1138.9079999999999</v>
      </c>
      <c r="G15" s="102">
        <v>-1176.5439999999999</v>
      </c>
      <c r="H15" s="102">
        <v>-1136.5350000000001</v>
      </c>
      <c r="I15" s="102">
        <v>-1188.4759999999999</v>
      </c>
      <c r="J15" s="102">
        <v>-1139.933</v>
      </c>
      <c r="K15" s="159">
        <v>-1148.0310000000002</v>
      </c>
      <c r="L15" s="102"/>
      <c r="M15" s="102"/>
      <c r="N15" s="34"/>
    </row>
    <row r="16" spans="1:14" s="16" customFormat="1" ht="19.5" customHeight="1">
      <c r="A16" s="9"/>
      <c r="B16" s="31" t="s">
        <v>77</v>
      </c>
      <c r="C16" s="101">
        <v>338.05399999999997</v>
      </c>
      <c r="D16" s="102">
        <v>344.27199999999999</v>
      </c>
      <c r="E16" s="63">
        <f t="shared" si="0"/>
        <v>-1.8061300367151589E-2</v>
      </c>
      <c r="F16" s="102">
        <v>168.04900000000001</v>
      </c>
      <c r="G16" s="102">
        <v>176.22300000000001</v>
      </c>
      <c r="H16" s="102">
        <v>168.68700000000001</v>
      </c>
      <c r="I16" s="102">
        <v>165.44</v>
      </c>
      <c r="J16" s="102">
        <v>171.886</v>
      </c>
      <c r="K16" s="159">
        <v>166.16800000000001</v>
      </c>
      <c r="L16" s="102"/>
      <c r="M16" s="102"/>
      <c r="N16" s="34"/>
    </row>
    <row r="17" spans="1:14" s="16" customFormat="1" ht="19.5" customHeight="1">
      <c r="A17" s="9"/>
      <c r="B17" s="31" t="s">
        <v>78</v>
      </c>
      <c r="C17" s="101">
        <v>-450.226</v>
      </c>
      <c r="D17" s="102">
        <v>-433.92</v>
      </c>
      <c r="E17" s="63">
        <f t="shared" si="0"/>
        <v>3.7578355457227097E-2</v>
      </c>
      <c r="F17" s="102">
        <v>-215.84800000000001</v>
      </c>
      <c r="G17" s="102">
        <v>-218.072</v>
      </c>
      <c r="H17" s="102">
        <v>-219.49100000000001</v>
      </c>
      <c r="I17" s="102">
        <v>-239.35300000000001</v>
      </c>
      <c r="J17" s="102">
        <v>-223.745</v>
      </c>
      <c r="K17" s="159">
        <v>-226.48099999999999</v>
      </c>
      <c r="L17" s="102"/>
      <c r="M17" s="102"/>
      <c r="N17" s="34"/>
    </row>
    <row r="18" spans="1:14" s="39" customFormat="1" ht="19.5" customHeight="1">
      <c r="A18" s="35"/>
      <c r="B18" s="40" t="s">
        <v>79</v>
      </c>
      <c r="C18" s="103">
        <v>-6549.9719999999998</v>
      </c>
      <c r="D18" s="57">
        <v>-6418.415</v>
      </c>
      <c r="E18" s="89">
        <f t="shared" si="0"/>
        <v>2.0496804896535936E-2</v>
      </c>
      <c r="F18" s="57">
        <v>-3233.24</v>
      </c>
      <c r="G18" s="57">
        <v>-3185.1750000000002</v>
      </c>
      <c r="H18" s="57">
        <v>-3180.7689999999998</v>
      </c>
      <c r="I18" s="57">
        <v>-3308.9380000000001</v>
      </c>
      <c r="J18" s="57">
        <v>-3248.5819999999999</v>
      </c>
      <c r="K18" s="160">
        <v>-3301.39</v>
      </c>
      <c r="L18" s="57"/>
      <c r="M18" s="57"/>
      <c r="N18" s="15"/>
    </row>
    <row r="19" spans="1:14" s="39" customFormat="1" ht="19.5" customHeight="1">
      <c r="A19" s="35"/>
      <c r="B19" s="40" t="s">
        <v>80</v>
      </c>
      <c r="C19" s="103">
        <v>4827.4639999999999</v>
      </c>
      <c r="D19" s="57">
        <v>4748.7910000000002</v>
      </c>
      <c r="E19" s="89">
        <f t="shared" si="0"/>
        <v>1.6566953567760612E-2</v>
      </c>
      <c r="F19" s="57">
        <v>2247.5940000000001</v>
      </c>
      <c r="G19" s="57">
        <v>2501.1970000000001</v>
      </c>
      <c r="H19" s="57">
        <v>2295.402</v>
      </c>
      <c r="I19" s="57">
        <v>2222.1509999999998</v>
      </c>
      <c r="J19" s="57">
        <v>2436.1669999999999</v>
      </c>
      <c r="K19" s="160">
        <v>2391.297</v>
      </c>
      <c r="L19" s="57"/>
      <c r="M19" s="57"/>
      <c r="N19" s="15"/>
    </row>
    <row r="20" spans="1:14" s="16" customFormat="1" ht="19.5" customHeight="1">
      <c r="A20" s="9"/>
      <c r="B20" s="41" t="s">
        <v>81</v>
      </c>
      <c r="C20" s="101">
        <v>-1184.5429999999999</v>
      </c>
      <c r="D20" s="102">
        <v>-1122.55</v>
      </c>
      <c r="E20" s="63">
        <f t="shared" si="0"/>
        <v>5.5225157008596426E-2</v>
      </c>
      <c r="F20" s="102">
        <v>-523.06399999999996</v>
      </c>
      <c r="G20" s="102">
        <v>-599.48599999999999</v>
      </c>
      <c r="H20" s="102">
        <v>-255.64</v>
      </c>
      <c r="I20" s="102">
        <v>-759.255</v>
      </c>
      <c r="J20" s="102">
        <v>-569.26300000000003</v>
      </c>
      <c r="K20" s="159">
        <v>-615.28</v>
      </c>
      <c r="L20" s="102"/>
      <c r="M20" s="102"/>
      <c r="N20" s="34"/>
    </row>
    <row r="21" spans="1:14" s="39" customFormat="1" ht="19.5" customHeight="1">
      <c r="A21" s="35"/>
      <c r="B21" s="40" t="s">
        <v>82</v>
      </c>
      <c r="C21" s="103">
        <v>3642.9209999999998</v>
      </c>
      <c r="D21" s="57">
        <v>3626.241</v>
      </c>
      <c r="E21" s="89">
        <f t="shared" si="0"/>
        <v>4.5998045910351504E-3</v>
      </c>
      <c r="F21" s="57">
        <v>1724.53</v>
      </c>
      <c r="G21" s="57">
        <v>1901.711</v>
      </c>
      <c r="H21" s="57">
        <v>2039.7619999999999</v>
      </c>
      <c r="I21" s="57">
        <v>1462.896</v>
      </c>
      <c r="J21" s="57">
        <v>1866.904</v>
      </c>
      <c r="K21" s="160">
        <v>1776.0170000000001</v>
      </c>
      <c r="L21" s="57"/>
      <c r="M21" s="57"/>
      <c r="N21" s="15"/>
    </row>
    <row r="22" spans="1:14" s="16" customFormat="1" ht="19.5" customHeight="1">
      <c r="A22" s="9"/>
      <c r="B22" s="31" t="s">
        <v>195</v>
      </c>
      <c r="C22" s="101">
        <v>-563.82100000000003</v>
      </c>
      <c r="D22" s="102">
        <v>-340.51600000000002</v>
      </c>
      <c r="E22" s="63">
        <f t="shared" si="0"/>
        <v>0.65578416285872021</v>
      </c>
      <c r="F22" s="102">
        <v>-103.26900000000001</v>
      </c>
      <c r="G22" s="102">
        <v>-237.24700000000001</v>
      </c>
      <c r="H22" s="102">
        <v>-232.77799999999999</v>
      </c>
      <c r="I22" s="102">
        <v>-122.788</v>
      </c>
      <c r="J22" s="102">
        <v>-250.77600000000001</v>
      </c>
      <c r="K22" s="159">
        <v>-313.04500000000002</v>
      </c>
      <c r="L22" s="102"/>
      <c r="M22" s="102"/>
      <c r="N22" s="34"/>
    </row>
    <row r="23" spans="1:14" s="16" customFormat="1" ht="19.5" customHeight="1">
      <c r="A23" s="9"/>
      <c r="B23" s="246" t="s">
        <v>196</v>
      </c>
      <c r="C23" s="101">
        <v>-382.23899999999998</v>
      </c>
      <c r="D23" s="102">
        <v>-199.15199999999999</v>
      </c>
      <c r="E23" s="63">
        <f>IF(ISERROR(C23/D23-1)=TRUE,"n.m.",IF(OR(C23/D23-1&gt;150%=TRUE,C23/D23-1&lt;-100%=TRUE)=TRUE,"n.m.",C23/D23-1))</f>
        <v>0.91933297180043394</v>
      </c>
      <c r="F23" s="102">
        <v>-109.79300000000001</v>
      </c>
      <c r="G23" s="102">
        <v>-89.358999999999995</v>
      </c>
      <c r="H23" s="102">
        <v>-98.332999999999998</v>
      </c>
      <c r="I23" s="102">
        <v>-83.519000000000005</v>
      </c>
      <c r="J23" s="102">
        <v>-209.93899999999999</v>
      </c>
      <c r="K23" s="159">
        <v>-172.3</v>
      </c>
      <c r="L23" s="102"/>
      <c r="M23" s="102"/>
      <c r="N23" s="34"/>
    </row>
    <row r="24" spans="1:14" s="16" customFormat="1" ht="19.5" customHeight="1">
      <c r="A24" s="9"/>
      <c r="B24" s="31" t="s">
        <v>84</v>
      </c>
      <c r="C24" s="101">
        <v>-3.85</v>
      </c>
      <c r="D24" s="102">
        <v>-26.83</v>
      </c>
      <c r="E24" s="63">
        <f t="shared" ref="E24:E27" si="1">IF(ISERROR(C24/D24-1)=TRUE,"n.m.",IF(OR(C24/D24-1&gt;150%=TRUE,C24/D24-1&lt;-100%=TRUE)=TRUE,"n.m.",C24/D24-1))</f>
        <v>-0.85650391352963107</v>
      </c>
      <c r="F24" s="102">
        <v>-3.4660000000000002</v>
      </c>
      <c r="G24" s="102">
        <v>-23.364000000000001</v>
      </c>
      <c r="H24" s="102">
        <v>-3.5249999999999999</v>
      </c>
      <c r="I24" s="102">
        <v>27.94</v>
      </c>
      <c r="J24" s="102">
        <v>-1.4079999999999999</v>
      </c>
      <c r="K24" s="159">
        <v>-2.4420000000000002</v>
      </c>
      <c r="L24" s="102"/>
      <c r="M24" s="102"/>
      <c r="N24" s="34"/>
    </row>
    <row r="25" spans="1:14" s="16" customFormat="1" ht="19.5" customHeight="1">
      <c r="A25" s="9"/>
      <c r="B25" s="31" t="s">
        <v>85</v>
      </c>
      <c r="C25" s="101">
        <v>14.672000000000001</v>
      </c>
      <c r="D25" s="102">
        <v>104.73699999999999</v>
      </c>
      <c r="E25" s="63">
        <f t="shared" si="1"/>
        <v>-0.85991578907167476</v>
      </c>
      <c r="F25" s="102">
        <v>62.453000000000003</v>
      </c>
      <c r="G25" s="102">
        <v>42.283999999999999</v>
      </c>
      <c r="H25" s="102">
        <v>46.036999999999999</v>
      </c>
      <c r="I25" s="102">
        <v>20.32</v>
      </c>
      <c r="J25" s="102">
        <v>-5.09</v>
      </c>
      <c r="K25" s="159">
        <v>19.762</v>
      </c>
      <c r="L25" s="102"/>
      <c r="M25" s="102"/>
      <c r="N25" s="34"/>
    </row>
    <row r="26" spans="1:14" s="178" customFormat="1" ht="19.5" customHeight="1">
      <c r="A26" s="176"/>
      <c r="B26" s="40" t="s">
        <v>86</v>
      </c>
      <c r="C26" s="103">
        <v>3089.922</v>
      </c>
      <c r="D26" s="57">
        <v>3363.6320000000001</v>
      </c>
      <c r="E26" s="89">
        <f t="shared" si="1"/>
        <v>-8.1373348808668755E-2</v>
      </c>
      <c r="F26" s="57">
        <v>1680.248</v>
      </c>
      <c r="G26" s="57">
        <v>1683.384</v>
      </c>
      <c r="H26" s="57">
        <v>1849.4960000000001</v>
      </c>
      <c r="I26" s="57">
        <v>1388.3679999999999</v>
      </c>
      <c r="J26" s="57">
        <v>1609.63</v>
      </c>
      <c r="K26" s="160">
        <v>1480.2919999999999</v>
      </c>
      <c r="L26" s="57"/>
      <c r="M26" s="57"/>
      <c r="N26" s="177"/>
    </row>
    <row r="27" spans="1:14" s="178" customFormat="1" ht="19.5" customHeight="1" thickBot="1">
      <c r="A27" s="176"/>
      <c r="B27" s="40" t="s">
        <v>188</v>
      </c>
      <c r="C27" s="104">
        <v>1697.223</v>
      </c>
      <c r="D27" s="105">
        <v>1766.3030000000001</v>
      </c>
      <c r="E27" s="90">
        <f t="shared" si="1"/>
        <v>-3.9109937536198625E-2</v>
      </c>
      <c r="F27" s="57">
        <v>1007.7569999999999</v>
      </c>
      <c r="G27" s="57">
        <v>758.54600000000005</v>
      </c>
      <c r="H27" s="57">
        <v>1098.509</v>
      </c>
      <c r="I27" s="57">
        <v>856.06700000000001</v>
      </c>
      <c r="J27" s="284">
        <v>878.71799999999996</v>
      </c>
      <c r="K27" s="160">
        <v>818.505</v>
      </c>
      <c r="L27" s="57"/>
      <c r="M27" s="57"/>
      <c r="N27" s="177"/>
    </row>
    <row r="28" spans="1:14" s="39" customFormat="1" ht="19.5" customHeight="1">
      <c r="A28" s="35"/>
      <c r="B28" s="40"/>
      <c r="C28" s="57"/>
      <c r="D28" s="57"/>
      <c r="E28" s="38"/>
      <c r="F28" s="57"/>
      <c r="G28" s="57"/>
      <c r="H28" s="57"/>
      <c r="I28" s="57"/>
      <c r="J28" s="102"/>
      <c r="K28" s="247"/>
      <c r="L28" s="57"/>
      <c r="M28" s="57"/>
      <c r="N28" s="15"/>
    </row>
    <row r="29" spans="1:14" ht="9" customHeight="1">
      <c r="A29" s="5"/>
      <c r="B29" s="4"/>
      <c r="C29" s="43"/>
      <c r="D29" s="43"/>
      <c r="E29" s="7"/>
      <c r="F29" s="43"/>
      <c r="G29" s="43"/>
      <c r="H29" s="43"/>
      <c r="I29" s="43"/>
      <c r="J29" s="57"/>
      <c r="K29" s="57"/>
      <c r="L29" s="43"/>
      <c r="M29" s="43"/>
      <c r="N29" s="44"/>
    </row>
    <row r="30" spans="1:14" ht="19.5" customHeight="1">
      <c r="A30" s="45" t="s">
        <v>100</v>
      </c>
      <c r="B30" s="46"/>
      <c r="C30" s="43"/>
      <c r="D30" s="43"/>
      <c r="E30" s="7"/>
      <c r="F30" s="43"/>
      <c r="G30" s="43"/>
      <c r="H30" s="43"/>
      <c r="I30" s="43"/>
      <c r="J30" s="102"/>
      <c r="K30" s="102"/>
      <c r="L30" s="43"/>
      <c r="M30" s="43"/>
      <c r="N30" s="44"/>
    </row>
    <row r="31" spans="1:14" ht="19.5" customHeight="1">
      <c r="A31" s="47"/>
      <c r="B31" s="40" t="s">
        <v>94</v>
      </c>
      <c r="C31" s="48">
        <f>-C18/C13</f>
        <v>0.57569842625350742</v>
      </c>
      <c r="D31" s="48">
        <f>-D18/D13</f>
        <v>0.57475567299465957</v>
      </c>
      <c r="E31" s="49">
        <f>(C31-D31)*10000</f>
        <v>9.4275325884785044</v>
      </c>
      <c r="F31" s="48">
        <f t="shared" ref="F31:J31" si="2">-F18/F13</f>
        <v>0.58991751985190577</v>
      </c>
      <c r="G31" s="48">
        <f t="shared" si="2"/>
        <v>0.56014186198159388</v>
      </c>
      <c r="H31" s="48">
        <f t="shared" si="2"/>
        <v>0.58083814402435563</v>
      </c>
      <c r="I31" s="48">
        <f t="shared" si="2"/>
        <v>0.59824349237555208</v>
      </c>
      <c r="J31" s="48">
        <f t="shared" si="2"/>
        <v>0.57145566145488569</v>
      </c>
      <c r="K31" s="48">
        <f t="shared" ref="K31" si="3">-K18/K13</f>
        <v>0.57993527485350937</v>
      </c>
      <c r="L31" s="48"/>
      <c r="M31" s="48"/>
      <c r="N31" s="44"/>
    </row>
    <row r="32" spans="1:14" ht="19.5" customHeight="1">
      <c r="A32" s="47"/>
      <c r="B32" s="40" t="s">
        <v>95</v>
      </c>
      <c r="C32" s="50">
        <v>54.594871291971486</v>
      </c>
      <c r="D32" s="50">
        <v>52.272837515453894</v>
      </c>
      <c r="E32" s="49">
        <f>C32-D32</f>
        <v>2.3220337765175927</v>
      </c>
      <c r="F32" s="50">
        <v>48.541069313990121</v>
      </c>
      <c r="G32" s="50">
        <v>56.031314703053916</v>
      </c>
      <c r="H32" s="50">
        <v>24.198058582159014</v>
      </c>
      <c r="I32" s="50">
        <v>71.955299435232575</v>
      </c>
      <c r="J32" s="50">
        <v>52.759913778182089</v>
      </c>
      <c r="K32" s="50">
        <v>56.410046505695448</v>
      </c>
      <c r="L32" s="57"/>
      <c r="M32" s="57"/>
      <c r="N32" s="44"/>
    </row>
    <row r="33" spans="1:14" ht="19.5" customHeight="1">
      <c r="A33" s="45" t="s">
        <v>101</v>
      </c>
      <c r="B33" s="51"/>
      <c r="C33" s="53"/>
      <c r="D33" s="53"/>
      <c r="E33" s="53"/>
      <c r="F33" s="52"/>
      <c r="G33" s="52"/>
      <c r="H33" s="52"/>
      <c r="I33" s="52"/>
      <c r="J33" s="102"/>
      <c r="K33" s="102"/>
      <c r="L33" s="52"/>
      <c r="M33" s="52"/>
      <c r="N33" s="5"/>
    </row>
    <row r="34" spans="1:14" ht="19.5" customHeight="1">
      <c r="A34" s="54"/>
      <c r="B34" s="40" t="s">
        <v>97</v>
      </c>
      <c r="C34" s="57">
        <v>432574.09700000001</v>
      </c>
      <c r="D34" s="57">
        <v>424184.935</v>
      </c>
      <c r="E34" s="38">
        <f>IF(C34*D34&gt;0,C34/D34-1,"n.m.")</f>
        <v>1.977713329210995E-2</v>
      </c>
      <c r="F34" s="57">
        <v>431745.00799999997</v>
      </c>
      <c r="G34" s="57">
        <v>424184.935</v>
      </c>
      <c r="H34" s="57">
        <v>420973.77600000001</v>
      </c>
      <c r="I34" s="57">
        <v>423166.96799999999</v>
      </c>
      <c r="J34" s="57">
        <v>440008.05900000001</v>
      </c>
      <c r="K34" s="57">
        <v>432574.09700000001</v>
      </c>
      <c r="L34" s="57"/>
      <c r="M34" s="57"/>
      <c r="N34" s="5"/>
    </row>
    <row r="35" spans="1:14" ht="19.5" customHeight="1">
      <c r="A35" s="54"/>
      <c r="B35" s="36" t="s">
        <v>102</v>
      </c>
      <c r="C35" s="57">
        <v>579024.08700000006</v>
      </c>
      <c r="D35" s="57">
        <v>558654.56400000001</v>
      </c>
      <c r="E35" s="38">
        <f>IF(C35*D35&gt;0,C35/D35-1,"n.m.")</f>
        <v>3.6461749912420016E-2</v>
      </c>
      <c r="F35" s="57">
        <v>557852.20400000003</v>
      </c>
      <c r="G35" s="57">
        <v>558654.56400000001</v>
      </c>
      <c r="H35" s="57">
        <v>552570.77300000004</v>
      </c>
      <c r="I35" s="57">
        <v>558343.35100000002</v>
      </c>
      <c r="J35" s="57">
        <v>571556.897</v>
      </c>
      <c r="K35" s="57">
        <v>579024.08700000006</v>
      </c>
      <c r="L35" s="57"/>
      <c r="M35" s="57"/>
      <c r="N35" s="5"/>
    </row>
    <row r="36" spans="1:14" ht="19.5" customHeight="1">
      <c r="A36" s="47"/>
      <c r="B36" s="40" t="s">
        <v>178</v>
      </c>
      <c r="C36" s="57">
        <v>370778.19900000002</v>
      </c>
      <c r="D36" s="57">
        <v>365114.592</v>
      </c>
      <c r="E36" s="38">
        <f>IF(C36*D36&gt;0,C36/D36-1,"n.m.")</f>
        <v>1.5511861547292005E-2</v>
      </c>
      <c r="F36" s="57">
        <v>382937.6495</v>
      </c>
      <c r="G36" s="57">
        <v>365114.592</v>
      </c>
      <c r="H36" s="57">
        <v>367925.288</v>
      </c>
      <c r="I36" s="57">
        <v>369677.2795</v>
      </c>
      <c r="J36" s="57">
        <v>384237.41450000001</v>
      </c>
      <c r="K36" s="57">
        <v>370778.19900000002</v>
      </c>
      <c r="L36" s="57"/>
      <c r="M36" s="57"/>
      <c r="N36" s="5"/>
    </row>
    <row r="37" spans="1:14" ht="19.5" customHeight="1">
      <c r="A37" s="45" t="s">
        <v>8</v>
      </c>
      <c r="B37" s="51"/>
      <c r="C37" s="57"/>
      <c r="D37" s="57"/>
      <c r="E37" s="56"/>
      <c r="F37" s="57"/>
      <c r="G37" s="57"/>
      <c r="H37" s="57"/>
      <c r="I37" s="57"/>
      <c r="J37" s="57"/>
      <c r="K37" s="57"/>
      <c r="L37" s="57"/>
      <c r="M37" s="57"/>
      <c r="N37" s="5"/>
    </row>
    <row r="38" spans="1:14" ht="19.5" customHeight="1">
      <c r="A38" s="5"/>
      <c r="B38" s="36" t="s">
        <v>98</v>
      </c>
      <c r="C38" s="57">
        <v>125768.07799999999</v>
      </c>
      <c r="D38" s="57">
        <v>128632.303</v>
      </c>
      <c r="E38" s="38">
        <f>IF(C38*D38&gt;0,C38/D38-1,"n.m.")</f>
        <v>-2.226676296077823E-2</v>
      </c>
      <c r="F38" s="57">
        <v>129351.768</v>
      </c>
      <c r="G38" s="57">
        <v>128632.303</v>
      </c>
      <c r="H38" s="57">
        <v>128035.10799999999</v>
      </c>
      <c r="I38" s="57">
        <v>127171.927</v>
      </c>
      <c r="J38" s="57">
        <v>126500.11599999999</v>
      </c>
      <c r="K38" s="57">
        <v>125768.07799999999</v>
      </c>
      <c r="L38" s="57"/>
      <c r="M38" s="57"/>
      <c r="N38" s="5"/>
    </row>
    <row r="39" spans="1:14" s="60" customFormat="1">
      <c r="A39" s="58"/>
      <c r="B39" s="145"/>
      <c r="C39" s="50"/>
      <c r="D39" s="50"/>
      <c r="E39" s="58"/>
      <c r="F39" s="50"/>
      <c r="G39" s="50"/>
      <c r="H39" s="50"/>
      <c r="I39" s="50"/>
      <c r="J39" s="50"/>
      <c r="K39" s="50"/>
      <c r="L39" s="50"/>
      <c r="M39" s="50"/>
      <c r="N39" s="58"/>
    </row>
    <row r="40" spans="1:14" s="60" customFormat="1" ht="13.5">
      <c r="A40" s="58"/>
      <c r="B40" s="61"/>
      <c r="C40" s="58"/>
      <c r="D40" s="58"/>
      <c r="E40" s="59"/>
      <c r="F40" s="58"/>
      <c r="G40" s="58"/>
      <c r="H40" s="58"/>
      <c r="I40" s="58"/>
      <c r="J40" s="58"/>
      <c r="K40" s="58"/>
      <c r="L40" s="58"/>
      <c r="M40" s="58"/>
      <c r="N40" s="58"/>
    </row>
    <row r="41" spans="1:14" s="60" customFormat="1">
      <c r="A41" s="58"/>
      <c r="B41" s="58"/>
      <c r="C41" s="57"/>
      <c r="D41" s="57"/>
      <c r="E41" s="59"/>
      <c r="F41" s="166"/>
      <c r="G41" s="166"/>
      <c r="H41" s="166"/>
      <c r="I41" s="166"/>
      <c r="J41" s="166"/>
      <c r="K41" s="58"/>
      <c r="L41" s="58"/>
      <c r="M41" s="58"/>
      <c r="N41" s="58"/>
    </row>
    <row r="42" spans="1:14" s="60" customFormat="1">
      <c r="A42" s="58"/>
      <c r="B42" s="58"/>
      <c r="C42" s="57"/>
      <c r="D42" s="57"/>
      <c r="E42" s="57"/>
      <c r="F42" s="57"/>
      <c r="G42" s="57"/>
      <c r="H42" s="57"/>
      <c r="I42" s="57"/>
      <c r="J42" s="57"/>
      <c r="K42" s="57"/>
      <c r="L42" s="57"/>
      <c r="M42" s="57"/>
      <c r="N42" s="58"/>
    </row>
    <row r="43" spans="1:14" s="60" customFormat="1">
      <c r="A43" s="58"/>
      <c r="B43" s="58"/>
      <c r="C43" s="57"/>
      <c r="D43" s="57"/>
      <c r="E43" s="59"/>
      <c r="F43" s="166"/>
      <c r="G43" s="166"/>
      <c r="H43" s="166"/>
      <c r="I43" s="166"/>
      <c r="J43" s="166"/>
      <c r="K43" s="58"/>
      <c r="L43" s="58"/>
      <c r="M43" s="58"/>
      <c r="N43" s="58"/>
    </row>
    <row r="44" spans="1:14">
      <c r="C44" s="57"/>
      <c r="D44" s="57"/>
      <c r="G44" s="57"/>
      <c r="H44" s="57"/>
      <c r="I44" s="57"/>
      <c r="J44" s="57"/>
      <c r="K44" s="57"/>
      <c r="L44" s="57"/>
      <c r="M44" s="57"/>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horizontalDpi="4294967295" verticalDpi="4294967295" r:id="rId1"/>
  <headerFooter alignWithMargins="0"/>
  <ignoredErrors>
    <ignoredError sqref="F6:J6" numberStoredAsText="1"/>
    <ignoredError sqref="E3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7"/>
  <sheetViews>
    <sheetView showGridLines="0" zoomScale="90" zoomScaleNormal="90" workbookViewId="0">
      <pane xSplit="3" ySplit="7" topLeftCell="D8" activePane="bottomRight" state="frozen"/>
      <selection activeCell="D31" sqref="D31:Y31"/>
      <selection pane="topRight" activeCell="D31" sqref="D31:Y31"/>
      <selection pane="bottomLeft" activeCell="D31" sqref="D31:Y31"/>
      <selection pane="bottomRight"/>
    </sheetView>
  </sheetViews>
  <sheetFormatPr defaultRowHeight="12.75"/>
  <cols>
    <col min="1" max="1" width="1.5703125" customWidth="1"/>
    <col min="2" max="2" width="1.42578125" customWidth="1"/>
    <col min="3" max="3" width="49.7109375" customWidth="1"/>
    <col min="4" max="11" width="13.140625" customWidth="1"/>
  </cols>
  <sheetData>
    <row r="1" spans="1:13" ht="15" customHeight="1">
      <c r="A1" s="5"/>
      <c r="B1" s="5"/>
      <c r="C1" s="6"/>
      <c r="D1" s="6"/>
      <c r="E1" s="5"/>
      <c r="F1" s="5"/>
      <c r="G1" s="5"/>
      <c r="H1" s="5"/>
      <c r="I1" s="5"/>
      <c r="J1" s="5"/>
      <c r="K1" s="5"/>
      <c r="L1" s="5"/>
    </row>
    <row r="2" spans="1:13" ht="30.75" customHeight="1">
      <c r="A2" s="297" t="s">
        <v>62</v>
      </c>
      <c r="B2" s="297"/>
      <c r="C2" s="297"/>
      <c r="D2" s="297"/>
      <c r="E2" s="297"/>
      <c r="F2" s="297"/>
      <c r="G2" s="297"/>
      <c r="H2" s="297"/>
      <c r="I2" s="297"/>
      <c r="J2" s="297"/>
      <c r="K2" s="297"/>
      <c r="L2" s="5"/>
    </row>
    <row r="3" spans="1:13" ht="11.25" customHeight="1">
      <c r="A3" s="5"/>
      <c r="B3" s="5"/>
      <c r="C3" s="5"/>
      <c r="D3" s="5"/>
      <c r="E3" s="5"/>
      <c r="F3" s="5"/>
      <c r="G3" s="5"/>
      <c r="H3" s="5"/>
      <c r="I3" s="5"/>
      <c r="J3" s="5"/>
      <c r="K3" s="5"/>
      <c r="L3" s="5"/>
    </row>
    <row r="4" spans="1:13" ht="15" customHeight="1" thickBot="1">
      <c r="A4" s="5"/>
      <c r="B4" s="5"/>
      <c r="C4" s="8" t="s">
        <v>24</v>
      </c>
      <c r="D4" s="8"/>
      <c r="E4" s="5"/>
      <c r="F4" s="5"/>
      <c r="G4" s="5"/>
      <c r="H4" s="5"/>
      <c r="I4" s="5"/>
      <c r="J4" s="5"/>
      <c r="K4" s="5"/>
      <c r="L4" s="5"/>
    </row>
    <row r="5" spans="1:13" s="16" customFormat="1" ht="15" customHeight="1">
      <c r="A5" s="9"/>
      <c r="B5" s="9"/>
      <c r="C5" s="9"/>
      <c r="D5" s="127" t="s">
        <v>50</v>
      </c>
      <c r="E5" s="127" t="s">
        <v>65</v>
      </c>
      <c r="F5" s="127" t="s">
        <v>67</v>
      </c>
      <c r="G5" s="127" t="s">
        <v>68</v>
      </c>
      <c r="H5" s="127" t="s">
        <v>50</v>
      </c>
      <c r="I5" s="131" t="s">
        <v>65</v>
      </c>
      <c r="J5" s="127" t="s">
        <v>67</v>
      </c>
      <c r="K5" s="252" t="s">
        <v>68</v>
      </c>
      <c r="L5" s="9"/>
    </row>
    <row r="6" spans="1:13" s="16" customFormat="1" ht="15" customHeight="1">
      <c r="A6" s="9"/>
      <c r="B6" s="9"/>
      <c r="C6" s="17" t="s">
        <v>6</v>
      </c>
      <c r="D6" s="127">
        <v>2014</v>
      </c>
      <c r="E6" s="127">
        <v>2014</v>
      </c>
      <c r="F6" s="127">
        <v>2014</v>
      </c>
      <c r="G6" s="127">
        <v>2014</v>
      </c>
      <c r="H6" s="127">
        <v>2015</v>
      </c>
      <c r="I6" s="253">
        <v>2015</v>
      </c>
      <c r="J6" s="127">
        <v>2015</v>
      </c>
      <c r="K6" s="252">
        <v>2015</v>
      </c>
      <c r="L6" s="9"/>
    </row>
    <row r="7" spans="1:13" s="16" customFormat="1" ht="6" customHeight="1">
      <c r="A7" s="21"/>
      <c r="B7" s="21"/>
      <c r="C7" s="22"/>
      <c r="D7" s="27"/>
      <c r="E7" s="27"/>
      <c r="F7" s="27"/>
      <c r="G7" s="27"/>
      <c r="H7" s="27"/>
      <c r="I7" s="28"/>
      <c r="J7" s="27"/>
      <c r="K7" s="24"/>
      <c r="L7" s="9"/>
    </row>
    <row r="8" spans="1:13" s="16" customFormat="1" ht="18" customHeight="1">
      <c r="A8" s="9"/>
      <c r="B8" s="109"/>
      <c r="C8" s="40" t="s">
        <v>131</v>
      </c>
      <c r="D8" s="57">
        <v>13787.166999999999</v>
      </c>
      <c r="E8" s="57">
        <v>14269.384</v>
      </c>
      <c r="F8" s="57">
        <v>14167.285</v>
      </c>
      <c r="G8" s="57">
        <v>14549.418</v>
      </c>
      <c r="H8" s="57">
        <v>15112.911</v>
      </c>
      <c r="I8" s="245">
        <v>14863.753000000001</v>
      </c>
      <c r="J8" s="57"/>
      <c r="K8" s="57"/>
      <c r="L8" s="138"/>
      <c r="M8" s="139"/>
    </row>
    <row r="9" spans="1:13" s="16" customFormat="1" ht="18" customHeight="1">
      <c r="A9" s="9"/>
      <c r="B9" s="109"/>
      <c r="C9" s="31" t="s">
        <v>135</v>
      </c>
      <c r="D9" s="102">
        <v>8476.6869999999999</v>
      </c>
      <c r="E9" s="102">
        <v>8610.7309999999998</v>
      </c>
      <c r="F9" s="102">
        <v>8717.6990000000005</v>
      </c>
      <c r="G9" s="102">
        <v>8879.2489999999998</v>
      </c>
      <c r="H9" s="102">
        <v>9413.9079999999994</v>
      </c>
      <c r="I9" s="132">
        <v>9585.3349999999991</v>
      </c>
      <c r="J9" s="102"/>
      <c r="K9" s="102"/>
      <c r="L9" s="138"/>
    </row>
    <row r="10" spans="1:13" s="16" customFormat="1" ht="18" customHeight="1">
      <c r="A10" s="9"/>
      <c r="B10" s="110"/>
      <c r="C10" s="99" t="s">
        <v>136</v>
      </c>
      <c r="D10" s="111">
        <f>IFERROR(D9/D8,"n.m.")</f>
        <v>0.61482442332061404</v>
      </c>
      <c r="E10" s="111">
        <f t="shared" ref="E10:H10" si="0">IFERROR(E9/E8,"n.m.")</f>
        <v>0.60344097544785391</v>
      </c>
      <c r="F10" s="111">
        <f t="shared" si="0"/>
        <v>0.61534013044842395</v>
      </c>
      <c r="G10" s="111">
        <f t="shared" si="0"/>
        <v>0.61028207451322103</v>
      </c>
      <c r="H10" s="111">
        <f t="shared" si="0"/>
        <v>0.62290501148322774</v>
      </c>
      <c r="I10" s="133">
        <f t="shared" ref="I10" si="1">IFERROR(I9/I8,"n.m.")</f>
        <v>0.64487986311397927</v>
      </c>
      <c r="J10" s="111"/>
      <c r="K10" s="111"/>
      <c r="L10" s="149"/>
    </row>
    <row r="11" spans="1:13" s="16" customFormat="1" ht="18" customHeight="1">
      <c r="A11" s="9"/>
      <c r="B11" s="109"/>
      <c r="C11" s="40" t="s">
        <v>132</v>
      </c>
      <c r="D11" s="57">
        <f>+D8-D9</f>
        <v>5310.48</v>
      </c>
      <c r="E11" s="57">
        <f t="shared" ref="E11:G11" si="2">+E8-E9</f>
        <v>5658.6530000000002</v>
      </c>
      <c r="F11" s="57">
        <f t="shared" si="2"/>
        <v>5449.5859999999993</v>
      </c>
      <c r="G11" s="57">
        <f t="shared" si="2"/>
        <v>5670.1689999999999</v>
      </c>
      <c r="H11" s="57">
        <f>+H8-H9</f>
        <v>5699.0030000000006</v>
      </c>
      <c r="I11" s="245">
        <f>+I8-I9</f>
        <v>5278.4180000000015</v>
      </c>
      <c r="J11" s="57"/>
      <c r="K11" s="57"/>
      <c r="L11" s="9"/>
    </row>
    <row r="12" spans="1:13" s="16" customFormat="1" ht="6.75" customHeight="1">
      <c r="A12" s="9"/>
      <c r="B12" s="109"/>
      <c r="C12" s="31"/>
      <c r="D12" s="102"/>
      <c r="E12" s="102"/>
      <c r="F12" s="102"/>
      <c r="G12" s="102"/>
      <c r="H12" s="102"/>
      <c r="I12" s="132"/>
      <c r="J12" s="102"/>
      <c r="K12" s="102"/>
      <c r="L12" s="9"/>
    </row>
    <row r="13" spans="1:13" s="39" customFormat="1" ht="18" customHeight="1">
      <c r="A13" s="35"/>
      <c r="B13" s="109"/>
      <c r="C13" s="40" t="s">
        <v>197</v>
      </c>
      <c r="D13" s="57"/>
      <c r="E13" s="57"/>
      <c r="F13" s="57"/>
      <c r="G13" s="57">
        <v>11009.829</v>
      </c>
      <c r="H13" s="57">
        <v>11444.976000000001</v>
      </c>
      <c r="I13" s="245">
        <v>11431.186</v>
      </c>
      <c r="J13" s="57"/>
      <c r="K13" s="57"/>
      <c r="L13" s="35"/>
    </row>
    <row r="14" spans="1:13" s="16" customFormat="1" ht="18" customHeight="1">
      <c r="A14" s="9"/>
      <c r="B14" s="47"/>
      <c r="C14" s="31" t="s">
        <v>135</v>
      </c>
      <c r="D14" s="102"/>
      <c r="E14" s="102"/>
      <c r="F14" s="102"/>
      <c r="G14" s="102">
        <v>3762.85</v>
      </c>
      <c r="H14" s="102">
        <v>3805.8879999999999</v>
      </c>
      <c r="I14" s="132">
        <v>3943.828</v>
      </c>
      <c r="J14" s="102"/>
      <c r="K14" s="102"/>
      <c r="L14" s="9"/>
    </row>
    <row r="15" spans="1:13" s="16" customFormat="1" ht="18" customHeight="1">
      <c r="A15" s="9"/>
      <c r="B15" s="110"/>
      <c r="C15" s="99" t="s">
        <v>136</v>
      </c>
      <c r="D15" s="111"/>
      <c r="E15" s="111"/>
      <c r="F15" s="111"/>
      <c r="G15" s="111">
        <f t="shared" ref="G15" si="3">IFERROR(G14/G13,"n.m.")</f>
        <v>0.34177188401382075</v>
      </c>
      <c r="H15" s="111">
        <f t="shared" ref="H15:I15" si="4">IFERROR(H14/H13,"n.m.")</f>
        <v>0.3325378751340326</v>
      </c>
      <c r="I15" s="133">
        <f t="shared" si="4"/>
        <v>0.34500602124748914</v>
      </c>
      <c r="J15" s="111"/>
      <c r="K15" s="111"/>
      <c r="L15" s="9"/>
    </row>
    <row r="16" spans="1:13" s="16" customFormat="1" ht="18" customHeight="1">
      <c r="A16" s="9"/>
      <c r="B16" s="109"/>
      <c r="C16" s="40" t="s">
        <v>198</v>
      </c>
      <c r="D16" s="57"/>
      <c r="E16" s="57"/>
      <c r="F16" s="57"/>
      <c r="G16" s="57">
        <f t="shared" ref="G16" si="5">+G13-G14</f>
        <v>7246.9789999999994</v>
      </c>
      <c r="H16" s="57">
        <f>+H13-H14</f>
        <v>7639.0880000000006</v>
      </c>
      <c r="I16" s="245">
        <f>+I13-I14</f>
        <v>7487.3580000000002</v>
      </c>
      <c r="J16" s="57"/>
      <c r="K16" s="57"/>
      <c r="L16" s="9"/>
    </row>
    <row r="17" spans="1:13" s="16" customFormat="1" ht="6.75" customHeight="1">
      <c r="A17" s="9"/>
      <c r="B17" s="109"/>
      <c r="C17" s="31"/>
      <c r="D17" s="102"/>
      <c r="E17" s="102"/>
      <c r="F17" s="102"/>
      <c r="G17" s="102"/>
      <c r="H17" s="102"/>
      <c r="I17" s="132"/>
      <c r="J17" s="102"/>
      <c r="K17" s="102"/>
      <c r="L17" s="9"/>
    </row>
    <row r="18" spans="1:13" s="39" customFormat="1" ht="18" customHeight="1">
      <c r="A18" s="35"/>
      <c r="B18" s="109"/>
      <c r="C18" s="40" t="s">
        <v>199</v>
      </c>
      <c r="D18" s="57">
        <v>6571.5020000000004</v>
      </c>
      <c r="E18" s="57">
        <v>6758.9610000000002</v>
      </c>
      <c r="F18" s="57">
        <v>7510.8389999999999</v>
      </c>
      <c r="G18" s="57"/>
      <c r="H18" s="57"/>
      <c r="I18" s="245"/>
      <c r="J18" s="57"/>
      <c r="K18" s="57"/>
      <c r="L18" s="35"/>
    </row>
    <row r="19" spans="1:13" s="39" customFormat="1" ht="18" customHeight="1">
      <c r="A19" s="35"/>
      <c r="B19" s="109"/>
      <c r="C19" s="31" t="s">
        <v>135</v>
      </c>
      <c r="D19" s="102">
        <v>2530.605</v>
      </c>
      <c r="E19" s="102">
        <v>2624.2130000000002</v>
      </c>
      <c r="F19" s="102">
        <v>2660.5880000000002</v>
      </c>
      <c r="G19" s="102"/>
      <c r="H19" s="102"/>
      <c r="I19" s="132"/>
      <c r="J19" s="102"/>
      <c r="K19" s="102"/>
      <c r="L19" s="112"/>
    </row>
    <row r="20" spans="1:13" s="16" customFormat="1" ht="18" customHeight="1">
      <c r="A20" s="9"/>
      <c r="B20" s="113"/>
      <c r="C20" s="99" t="s">
        <v>136</v>
      </c>
      <c r="D20" s="111">
        <f>IFERROR(D19/D18,"n.m.")</f>
        <v>0.38508776228022146</v>
      </c>
      <c r="E20" s="111">
        <f t="shared" ref="E20" si="6">IFERROR(E19/E18,"n.m.")</f>
        <v>0.38825686373985591</v>
      </c>
      <c r="F20" s="111">
        <f t="shared" ref="F20" si="7">IFERROR(F19/F18,"n.m.")</f>
        <v>0.35423312894871001</v>
      </c>
      <c r="G20" s="111"/>
      <c r="H20" s="111"/>
      <c r="I20" s="133"/>
      <c r="J20" s="111"/>
      <c r="K20" s="111"/>
      <c r="L20" s="107"/>
    </row>
    <row r="21" spans="1:13" s="16" customFormat="1" ht="18" customHeight="1">
      <c r="A21" s="9"/>
      <c r="B21" s="109"/>
      <c r="C21" s="40" t="s">
        <v>200</v>
      </c>
      <c r="D21" s="57">
        <f t="shared" ref="D21:F21" si="8">+D18-D19</f>
        <v>4040.8970000000004</v>
      </c>
      <c r="E21" s="57">
        <f t="shared" si="8"/>
        <v>4134.7479999999996</v>
      </c>
      <c r="F21" s="57">
        <f t="shared" si="8"/>
        <v>4850.2510000000002</v>
      </c>
      <c r="G21" s="57"/>
      <c r="H21" s="57"/>
      <c r="I21" s="245"/>
      <c r="J21" s="57"/>
      <c r="K21" s="57"/>
      <c r="L21" s="107"/>
    </row>
    <row r="22" spans="1:13" s="16" customFormat="1" ht="6.75" customHeight="1">
      <c r="A22" s="9"/>
      <c r="B22" s="109"/>
      <c r="C22" s="31"/>
      <c r="D22" s="102"/>
      <c r="E22" s="102"/>
      <c r="F22" s="102"/>
      <c r="G22" s="102"/>
      <c r="H22" s="102"/>
      <c r="I22" s="132"/>
      <c r="J22" s="102"/>
      <c r="K22" s="102"/>
      <c r="L22" s="9"/>
    </row>
    <row r="23" spans="1:13" s="16" customFormat="1" ht="18" customHeight="1">
      <c r="A23" s="9"/>
      <c r="B23" s="109"/>
      <c r="C23" s="40" t="s">
        <v>201</v>
      </c>
      <c r="D23" s="57">
        <v>3802</v>
      </c>
      <c r="E23" s="57">
        <v>3823.69</v>
      </c>
      <c r="F23" s="57">
        <v>3689.4830000000002</v>
      </c>
      <c r="G23" s="57"/>
      <c r="H23" s="57"/>
      <c r="I23" s="245"/>
      <c r="J23" s="57"/>
      <c r="K23" s="57"/>
      <c r="L23" s="107"/>
    </row>
    <row r="24" spans="1:13" s="16" customFormat="1" ht="18" customHeight="1">
      <c r="A24" s="9"/>
      <c r="B24" s="109"/>
      <c r="C24" s="31" t="s">
        <v>135</v>
      </c>
      <c r="D24" s="102">
        <v>1566.2260000000001</v>
      </c>
      <c r="E24" s="102">
        <v>1554.115</v>
      </c>
      <c r="F24" s="102">
        <v>1446.567</v>
      </c>
      <c r="G24" s="102"/>
      <c r="H24" s="102"/>
      <c r="I24" s="132"/>
      <c r="J24" s="102"/>
      <c r="K24" s="102"/>
      <c r="L24" s="107"/>
    </row>
    <row r="25" spans="1:13" s="39" customFormat="1" ht="18" customHeight="1">
      <c r="A25" s="35"/>
      <c r="B25" s="113"/>
      <c r="C25" s="99" t="s">
        <v>136</v>
      </c>
      <c r="D25" s="111">
        <f>IFERROR(D24/D23,"n.m.")</f>
        <v>0.41194792214623888</v>
      </c>
      <c r="E25" s="111">
        <f t="shared" ref="E25" si="9">IFERROR(E24/E23,"n.m.")</f>
        <v>0.4064437755152745</v>
      </c>
      <c r="F25" s="111">
        <f t="shared" ref="F25" si="10">IFERROR(F24/F23,"n.m.")</f>
        <v>0.39207851072901001</v>
      </c>
      <c r="G25" s="111"/>
      <c r="H25" s="111"/>
      <c r="I25" s="133"/>
      <c r="J25" s="111"/>
      <c r="K25" s="111"/>
      <c r="L25" s="112"/>
    </row>
    <row r="26" spans="1:13" s="16" customFormat="1" ht="18" customHeight="1">
      <c r="A26" s="9"/>
      <c r="B26" s="109"/>
      <c r="C26" s="40" t="s">
        <v>202</v>
      </c>
      <c r="D26" s="57">
        <f t="shared" ref="D26:F26" si="11">+D23-D24</f>
        <v>2235.7739999999999</v>
      </c>
      <c r="E26" s="57">
        <f t="shared" si="11"/>
        <v>2269.5749999999998</v>
      </c>
      <c r="F26" s="57">
        <f t="shared" si="11"/>
        <v>2242.9160000000002</v>
      </c>
      <c r="G26" s="57"/>
      <c r="H26" s="57"/>
      <c r="I26" s="245"/>
      <c r="J26" s="57"/>
      <c r="K26" s="57"/>
      <c r="L26" s="9"/>
    </row>
    <row r="27" spans="1:13" s="16" customFormat="1" ht="6.75" customHeight="1">
      <c r="A27" s="9"/>
      <c r="B27" s="109"/>
      <c r="C27" s="31"/>
      <c r="D27" s="102"/>
      <c r="E27" s="102"/>
      <c r="F27" s="102"/>
      <c r="G27" s="102"/>
      <c r="H27" s="102"/>
      <c r="I27" s="132"/>
      <c r="J27" s="102"/>
      <c r="K27" s="102"/>
      <c r="L27" s="9"/>
    </row>
    <row r="28" spans="1:13" s="39" customFormat="1" ht="18" customHeight="1">
      <c r="A28" s="35"/>
      <c r="B28" s="47"/>
      <c r="C28" s="40" t="s">
        <v>203</v>
      </c>
      <c r="D28" s="57">
        <v>1321.4749999999999</v>
      </c>
      <c r="E28" s="57">
        <v>1847.1279999999999</v>
      </c>
      <c r="F28" s="57">
        <v>1588.4659999999999</v>
      </c>
      <c r="G28" s="57">
        <v>1916.422</v>
      </c>
      <c r="H28" s="57">
        <v>1757.3050000000001</v>
      </c>
      <c r="I28" s="245">
        <v>1696.5229999999999</v>
      </c>
      <c r="J28" s="57"/>
      <c r="K28" s="57"/>
      <c r="L28" s="9"/>
      <c r="M28" s="16"/>
    </row>
    <row r="29" spans="1:13" s="16" customFormat="1" ht="18" customHeight="1">
      <c r="A29" s="9"/>
      <c r="B29" s="47"/>
      <c r="C29" s="31" t="s">
        <v>135</v>
      </c>
      <c r="D29" s="102">
        <v>295.20100000000002</v>
      </c>
      <c r="E29" s="102">
        <v>407.77100000000002</v>
      </c>
      <c r="F29" s="102">
        <v>365.77</v>
      </c>
      <c r="G29" s="102">
        <v>506.86099999999999</v>
      </c>
      <c r="H29" s="102">
        <v>470.63299999999998</v>
      </c>
      <c r="I29" s="132">
        <v>449.23200000000003</v>
      </c>
      <c r="J29" s="102"/>
      <c r="K29" s="102"/>
      <c r="L29" s="9"/>
    </row>
    <row r="30" spans="1:13" s="39" customFormat="1" ht="18" customHeight="1">
      <c r="A30" s="35"/>
      <c r="B30" s="109"/>
      <c r="C30" s="99" t="s">
        <v>136</v>
      </c>
      <c r="D30" s="111">
        <f>IFERROR(D29/D28,"n.m.")</f>
        <v>0.22338750260125997</v>
      </c>
      <c r="E30" s="111">
        <f t="shared" ref="E30" si="12">IFERROR(E29/E28,"n.m.")</f>
        <v>0.22075947091917833</v>
      </c>
      <c r="F30" s="111">
        <f t="shared" ref="F30" si="13">IFERROR(F29/F28,"n.m.")</f>
        <v>0.23026618133469651</v>
      </c>
      <c r="G30" s="111">
        <f t="shared" ref="G30" si="14">IFERROR(G29/G28,"n.m.")</f>
        <v>0.26448297921856456</v>
      </c>
      <c r="H30" s="111">
        <f t="shared" ref="H30:I30" si="15">IFERROR(H29/H28,"n.m.")</f>
        <v>0.26781520567004585</v>
      </c>
      <c r="I30" s="133">
        <f t="shared" si="15"/>
        <v>0.26479570274025171</v>
      </c>
      <c r="J30" s="111"/>
      <c r="K30" s="111"/>
      <c r="L30" s="35"/>
    </row>
    <row r="31" spans="1:13" s="16" customFormat="1" ht="18" customHeight="1">
      <c r="A31" s="9"/>
      <c r="B31" s="47"/>
      <c r="C31" s="40" t="s">
        <v>204</v>
      </c>
      <c r="D31" s="57">
        <f t="shared" ref="D31:G31" si="16">+D28-D29</f>
        <v>1026.2739999999999</v>
      </c>
      <c r="E31" s="57">
        <f t="shared" si="16"/>
        <v>1439.357</v>
      </c>
      <c r="F31" s="57">
        <f t="shared" si="16"/>
        <v>1222.6959999999999</v>
      </c>
      <c r="G31" s="57">
        <f t="shared" si="16"/>
        <v>1409.5610000000001</v>
      </c>
      <c r="H31" s="57">
        <f>+H28-H29</f>
        <v>1286.672</v>
      </c>
      <c r="I31" s="245">
        <f>+I28-I29</f>
        <v>1247.2909999999999</v>
      </c>
      <c r="J31" s="57"/>
      <c r="K31" s="57"/>
      <c r="L31" s="9"/>
    </row>
    <row r="32" spans="1:13" s="16" customFormat="1" ht="6.75" customHeight="1" thickBot="1">
      <c r="A32" s="9"/>
      <c r="B32" s="109"/>
      <c r="C32" s="31"/>
      <c r="D32" s="102"/>
      <c r="E32" s="102"/>
      <c r="F32" s="102"/>
      <c r="G32" s="102"/>
      <c r="H32" s="102"/>
      <c r="I32" s="132"/>
      <c r="J32" s="102"/>
      <c r="K32" s="102"/>
      <c r="L32" s="9"/>
    </row>
    <row r="33" spans="1:12" s="39" customFormat="1" ht="18" customHeight="1">
      <c r="A33" s="35"/>
      <c r="B33" s="47"/>
      <c r="C33" s="248" t="s">
        <v>205</v>
      </c>
      <c r="D33" s="163">
        <v>25482.144</v>
      </c>
      <c r="E33" s="163">
        <v>26699.163</v>
      </c>
      <c r="F33" s="163">
        <v>26956.073</v>
      </c>
      <c r="G33" s="163">
        <v>27475.669000000002</v>
      </c>
      <c r="H33" s="163">
        <v>28315.191999999999</v>
      </c>
      <c r="I33" s="254">
        <v>27991.462</v>
      </c>
      <c r="J33" s="57"/>
      <c r="K33" s="57"/>
      <c r="L33" s="35"/>
    </row>
    <row r="34" spans="1:12" ht="18" customHeight="1">
      <c r="A34" s="5"/>
      <c r="B34" s="47"/>
      <c r="C34" s="249" t="s">
        <v>135</v>
      </c>
      <c r="D34" s="102">
        <v>12868.718999999999</v>
      </c>
      <c r="E34" s="102">
        <v>13196.83</v>
      </c>
      <c r="F34" s="102">
        <v>13190.624</v>
      </c>
      <c r="G34" s="102">
        <v>13148.96</v>
      </c>
      <c r="H34" s="102">
        <v>13690.429</v>
      </c>
      <c r="I34" s="132">
        <v>13978.395</v>
      </c>
      <c r="J34" s="102"/>
      <c r="K34" s="102"/>
      <c r="L34" s="5"/>
    </row>
    <row r="35" spans="1:12" ht="18" customHeight="1">
      <c r="A35" s="5"/>
      <c r="B35" s="47"/>
      <c r="C35" s="250" t="s">
        <v>136</v>
      </c>
      <c r="D35" s="111">
        <f>IFERROR(D34/D33,"n.m.")</f>
        <v>0.50500927237519733</v>
      </c>
      <c r="E35" s="111">
        <f t="shared" ref="E35" si="17">IFERROR(E34/E33,"n.m.")</f>
        <v>0.49427879068718372</v>
      </c>
      <c r="F35" s="111">
        <f t="shared" ref="F35" si="18">IFERROR(F34/F33,"n.m.")</f>
        <v>0.48933774589496026</v>
      </c>
      <c r="G35" s="111">
        <f t="shared" ref="G35" si="19">IFERROR(G34/G33,"n.m.")</f>
        <v>0.47856741904992373</v>
      </c>
      <c r="H35" s="111">
        <f t="shared" ref="H35:I35" si="20">IFERROR(H34/H33,"n.m.")</f>
        <v>0.48350118904367662</v>
      </c>
      <c r="I35" s="133">
        <f t="shared" si="20"/>
        <v>0.49938066829092387</v>
      </c>
      <c r="J35" s="111"/>
      <c r="K35" s="111"/>
      <c r="L35" s="5"/>
    </row>
    <row r="36" spans="1:12" ht="18" customHeight="1" thickBot="1">
      <c r="A36" s="5"/>
      <c r="B36" s="47"/>
      <c r="C36" s="251" t="s">
        <v>206</v>
      </c>
      <c r="D36" s="164">
        <f t="shared" ref="D36:H36" si="21">+D33-D34</f>
        <v>12613.425000000001</v>
      </c>
      <c r="E36" s="164">
        <f t="shared" si="21"/>
        <v>13502.333000000001</v>
      </c>
      <c r="F36" s="164">
        <f t="shared" si="21"/>
        <v>13765.449000000001</v>
      </c>
      <c r="G36" s="164">
        <f t="shared" si="21"/>
        <v>14326.709000000003</v>
      </c>
      <c r="H36" s="164">
        <f t="shared" si="21"/>
        <v>14624.762999999999</v>
      </c>
      <c r="I36" s="255">
        <f t="shared" ref="I36" si="22">+I33-I34</f>
        <v>14013.066999999999</v>
      </c>
      <c r="J36" s="57"/>
      <c r="K36" s="57"/>
      <c r="L36" s="5"/>
    </row>
    <row r="37" spans="1:12" ht="6" customHeight="1">
      <c r="A37" s="5"/>
      <c r="B37" s="47"/>
      <c r="C37" s="40"/>
      <c r="D37" s="57"/>
      <c r="E37" s="57"/>
      <c r="F37" s="57"/>
      <c r="G37" s="57"/>
      <c r="H37" s="57"/>
      <c r="I37" s="245"/>
      <c r="J37" s="57"/>
      <c r="K37" s="57"/>
      <c r="L37" s="5"/>
    </row>
    <row r="38" spans="1:12" ht="18" customHeight="1">
      <c r="A38" s="5"/>
      <c r="B38" s="47"/>
      <c r="C38" s="40" t="s">
        <v>207</v>
      </c>
      <c r="D38" s="57">
        <v>421092.23</v>
      </c>
      <c r="E38" s="57">
        <v>412403.25900000002</v>
      </c>
      <c r="F38" s="57">
        <v>409134.62099999998</v>
      </c>
      <c r="G38" s="57">
        <v>410686.674</v>
      </c>
      <c r="H38" s="57">
        <v>427036.967</v>
      </c>
      <c r="I38" s="245">
        <v>420219.42499999999</v>
      </c>
      <c r="J38" s="57"/>
      <c r="K38" s="57"/>
      <c r="L38" s="5"/>
    </row>
    <row r="39" spans="1:12" ht="18" customHeight="1">
      <c r="A39" s="5"/>
      <c r="B39" s="47"/>
      <c r="C39" s="31" t="s">
        <v>135</v>
      </c>
      <c r="D39" s="102">
        <v>1960.7190000000001</v>
      </c>
      <c r="E39" s="102">
        <v>1720.7940000000001</v>
      </c>
      <c r="F39" s="102">
        <v>1926.297</v>
      </c>
      <c r="G39" s="102">
        <v>1846.597</v>
      </c>
      <c r="H39" s="102">
        <v>1653.675</v>
      </c>
      <c r="I39" s="132">
        <v>1658.394</v>
      </c>
      <c r="J39" s="102"/>
      <c r="K39" s="102"/>
      <c r="L39" s="5"/>
    </row>
    <row r="40" spans="1:12" ht="18" customHeight="1">
      <c r="A40" s="5"/>
      <c r="B40" s="47"/>
      <c r="C40" s="99" t="s">
        <v>136</v>
      </c>
      <c r="D40" s="111">
        <f>IFERROR(D39/D38,"n.m.")</f>
        <v>4.6562697202938179E-3</v>
      </c>
      <c r="E40" s="111">
        <f t="shared" ref="E40:H40" si="23">IFERROR(E39/E38,"n.m.")</f>
        <v>4.1726003915987485E-3</v>
      </c>
      <c r="F40" s="111">
        <f t="shared" si="23"/>
        <v>4.708222920103357E-3</v>
      </c>
      <c r="G40" s="111">
        <f t="shared" si="23"/>
        <v>4.496364544811113E-3</v>
      </c>
      <c r="H40" s="111">
        <f t="shared" si="23"/>
        <v>3.8724399239188113E-3</v>
      </c>
      <c r="I40" s="133">
        <f t="shared" ref="I40" si="24">IFERROR(I39/I38,"n.m.")</f>
        <v>3.9464953339555875E-3</v>
      </c>
      <c r="J40" s="111"/>
      <c r="K40" s="111"/>
      <c r="L40" s="5"/>
    </row>
    <row r="41" spans="1:12" ht="18" customHeight="1">
      <c r="A41" s="5"/>
      <c r="B41" s="47"/>
      <c r="C41" s="40" t="s">
        <v>208</v>
      </c>
      <c r="D41" s="57">
        <f t="shared" ref="D41" si="25">+D38-D39</f>
        <v>419131.511</v>
      </c>
      <c r="E41" s="57">
        <f t="shared" ref="E41:G41" si="26">+E38-E39</f>
        <v>410682.46500000003</v>
      </c>
      <c r="F41" s="57">
        <f t="shared" si="26"/>
        <v>407208.32399999996</v>
      </c>
      <c r="G41" s="57">
        <f t="shared" si="26"/>
        <v>408840.07699999999</v>
      </c>
      <c r="H41" s="57">
        <f t="shared" ref="H41:I41" si="27">+H38-H39</f>
        <v>425383.29200000002</v>
      </c>
      <c r="I41" s="245">
        <f t="shared" si="27"/>
        <v>418561.03100000002</v>
      </c>
      <c r="J41" s="57"/>
      <c r="K41" s="57"/>
      <c r="L41" s="5"/>
    </row>
    <row r="42" spans="1:12" ht="8.25" customHeight="1">
      <c r="A42" s="5"/>
      <c r="B42" s="118"/>
      <c r="C42" s="119"/>
      <c r="D42" s="43"/>
      <c r="E42" s="43"/>
      <c r="F42" s="43"/>
      <c r="G42" s="43"/>
      <c r="H42" s="43"/>
      <c r="I42" s="256"/>
      <c r="J42" s="43"/>
      <c r="K42" s="43"/>
      <c r="L42" s="5"/>
    </row>
    <row r="43" spans="1:12" ht="17.25" customHeight="1">
      <c r="A43" s="5"/>
      <c r="B43" s="69" t="s">
        <v>25</v>
      </c>
      <c r="C43" s="120"/>
      <c r="D43" s="43"/>
      <c r="E43" s="43"/>
      <c r="F43" s="43"/>
      <c r="G43" s="43"/>
      <c r="H43" s="43"/>
      <c r="I43" s="256"/>
      <c r="J43" s="43"/>
      <c r="K43" s="43"/>
      <c r="L43" s="5"/>
    </row>
    <row r="44" spans="1:12" ht="15" customHeight="1">
      <c r="A44" s="5"/>
      <c r="B44" s="109"/>
      <c r="C44" s="40"/>
      <c r="D44" s="15" t="str">
        <f t="shared" ref="D44:H45" si="28">+D5</f>
        <v>Q1</v>
      </c>
      <c r="E44" s="15" t="str">
        <f t="shared" si="28"/>
        <v>Q2</v>
      </c>
      <c r="F44" s="15" t="str">
        <f t="shared" si="28"/>
        <v>Q3</v>
      </c>
      <c r="G44" s="15" t="str">
        <f t="shared" si="28"/>
        <v>Q4</v>
      </c>
      <c r="H44" s="15" t="str">
        <f t="shared" si="28"/>
        <v>Q1</v>
      </c>
      <c r="I44" s="92" t="str">
        <f t="shared" ref="I44" si="29">+I5</f>
        <v>Q2</v>
      </c>
      <c r="J44" s="15"/>
      <c r="K44" s="19"/>
      <c r="L44" s="5"/>
    </row>
    <row r="45" spans="1:12" ht="15" customHeight="1">
      <c r="A45" s="5"/>
      <c r="B45" s="47"/>
      <c r="C45" s="40"/>
      <c r="D45" s="15">
        <f t="shared" si="28"/>
        <v>2014</v>
      </c>
      <c r="E45" s="15">
        <f t="shared" si="28"/>
        <v>2014</v>
      </c>
      <c r="F45" s="15">
        <f t="shared" si="28"/>
        <v>2014</v>
      </c>
      <c r="G45" s="15">
        <f t="shared" si="28"/>
        <v>2014</v>
      </c>
      <c r="H45" s="15">
        <f t="shared" si="28"/>
        <v>2015</v>
      </c>
      <c r="I45" s="92">
        <f t="shared" ref="I45" si="30">+I6</f>
        <v>2015</v>
      </c>
      <c r="J45" s="15"/>
      <c r="K45" s="19"/>
      <c r="L45" s="5"/>
    </row>
    <row r="46" spans="1:12" s="16" customFormat="1" ht="6" customHeight="1">
      <c r="A46" s="21"/>
      <c r="B46" s="21"/>
      <c r="C46" s="22"/>
      <c r="D46" s="27"/>
      <c r="E46" s="27"/>
      <c r="F46" s="27"/>
      <c r="G46" s="27"/>
      <c r="H46" s="27"/>
      <c r="I46" s="28"/>
      <c r="J46" s="27"/>
      <c r="K46" s="24"/>
      <c r="L46" s="9"/>
    </row>
    <row r="47" spans="1:12" ht="18" customHeight="1">
      <c r="A47" s="5"/>
      <c r="B47" s="109"/>
      <c r="C47" s="40" t="s">
        <v>131</v>
      </c>
      <c r="D47" s="108">
        <f t="shared" ref="D47:G47" si="31">+D8/(D33+D38)</f>
        <v>3.0873170971516609E-2</v>
      </c>
      <c r="E47" s="108">
        <f t="shared" si="31"/>
        <v>3.2496709845066626E-2</v>
      </c>
      <c r="F47" s="108">
        <f t="shared" si="31"/>
        <v>3.2487015189551376E-2</v>
      </c>
      <c r="G47" s="108">
        <f t="shared" si="31"/>
        <v>3.3205541809876622E-2</v>
      </c>
      <c r="H47" s="108">
        <f>+H8/(H33+H38)</f>
        <v>3.3189501139490589E-2</v>
      </c>
      <c r="I47" s="134">
        <f>+I8/(I33+I38)</f>
        <v>3.3162409551198611E-2</v>
      </c>
      <c r="J47" s="108"/>
      <c r="K47" s="108"/>
      <c r="L47" s="5"/>
    </row>
    <row r="48" spans="1:12" ht="18" customHeight="1">
      <c r="A48" s="5"/>
      <c r="B48" s="109"/>
      <c r="C48" s="40" t="s">
        <v>132</v>
      </c>
      <c r="D48" s="108">
        <f t="shared" ref="D48:G48" si="32">+D11/(D36+D41)</f>
        <v>1.2300040040307502E-2</v>
      </c>
      <c r="E48" s="108">
        <f t="shared" si="32"/>
        <v>1.3340065524931896E-2</v>
      </c>
      <c r="F48" s="108">
        <f t="shared" si="32"/>
        <v>1.294519124354096E-2</v>
      </c>
      <c r="G48" s="108">
        <f t="shared" si="32"/>
        <v>1.3399371565990532E-2</v>
      </c>
      <c r="H48" s="108">
        <f>+H11/(H36+H41)</f>
        <v>1.295204243476861E-2</v>
      </c>
      <c r="I48" s="134">
        <f>+I11/(I36+I41)</f>
        <v>1.2202344117238388E-2</v>
      </c>
      <c r="J48" s="108"/>
      <c r="K48" s="108"/>
      <c r="L48" s="5"/>
    </row>
    <row r="49" spans="1:12" ht="6.75" customHeight="1">
      <c r="A49" s="5"/>
      <c r="B49" s="47"/>
      <c r="C49" s="40"/>
      <c r="D49" s="48"/>
      <c r="E49" s="48"/>
      <c r="F49" s="48"/>
      <c r="G49" s="48"/>
      <c r="H49" s="48"/>
      <c r="I49" s="135"/>
      <c r="J49" s="48"/>
      <c r="K49" s="48"/>
      <c r="L49" s="5"/>
    </row>
    <row r="50" spans="1:12" ht="18" customHeight="1">
      <c r="A50" s="5"/>
      <c r="B50" s="109"/>
      <c r="C50" s="40" t="s">
        <v>197</v>
      </c>
      <c r="D50" s="108">
        <f t="shared" ref="D50:G50" si="33">+D13/(D33+D38)</f>
        <v>0</v>
      </c>
      <c r="E50" s="108">
        <f t="shared" si="33"/>
        <v>0</v>
      </c>
      <c r="F50" s="108">
        <f t="shared" si="33"/>
        <v>0</v>
      </c>
      <c r="G50" s="108">
        <f t="shared" si="33"/>
        <v>2.5127282560655835E-2</v>
      </c>
      <c r="H50" s="108">
        <f>+H13/(H33+H38)</f>
        <v>2.5134340035049666E-2</v>
      </c>
      <c r="I50" s="134">
        <f>+I13/(I33+I38)</f>
        <v>2.550403466660996E-2</v>
      </c>
      <c r="J50" s="108"/>
      <c r="K50" s="108"/>
      <c r="L50" s="5"/>
    </row>
    <row r="51" spans="1:12" ht="18" customHeight="1">
      <c r="A51" s="5"/>
      <c r="B51" s="109"/>
      <c r="C51" s="40" t="s">
        <v>209</v>
      </c>
      <c r="D51" s="108">
        <f t="shared" ref="D51:G51" si="34">+D16/(D36+D41)</f>
        <v>0</v>
      </c>
      <c r="E51" s="108">
        <f t="shared" si="34"/>
        <v>0</v>
      </c>
      <c r="F51" s="108">
        <f t="shared" si="34"/>
        <v>0</v>
      </c>
      <c r="G51" s="108">
        <f t="shared" si="34"/>
        <v>1.7125585560488672E-2</v>
      </c>
      <c r="H51" s="108">
        <f>+H16/(H36+H41)</f>
        <v>1.7361245807193237E-2</v>
      </c>
      <c r="I51" s="134">
        <f>+I16/(I36+I41)</f>
        <v>1.7308844969261196E-2</v>
      </c>
      <c r="J51" s="108"/>
      <c r="K51" s="108"/>
      <c r="L51" s="5"/>
    </row>
    <row r="52" spans="1:12" ht="6.75" customHeight="1">
      <c r="A52" s="5"/>
      <c r="B52" s="47"/>
      <c r="C52" s="40"/>
      <c r="D52" s="48"/>
      <c r="E52" s="48"/>
      <c r="F52" s="48"/>
      <c r="G52" s="48"/>
      <c r="H52" s="48"/>
      <c r="I52" s="135"/>
      <c r="J52" s="48"/>
      <c r="K52" s="48"/>
      <c r="L52" s="5"/>
    </row>
    <row r="53" spans="1:12" ht="18" customHeight="1">
      <c r="A53" s="5"/>
      <c r="B53" s="109"/>
      <c r="C53" s="40" t="s">
        <v>199</v>
      </c>
      <c r="D53" s="108">
        <f t="shared" ref="D53:G53" si="35">+D18/(D33+D38)</f>
        <v>1.4715358476883855E-2</v>
      </c>
      <c r="E53" s="108">
        <f t="shared" si="35"/>
        <v>1.5392675287953661E-2</v>
      </c>
      <c r="F53" s="108">
        <f t="shared" si="35"/>
        <v>1.7223112309752705E-2</v>
      </c>
      <c r="G53" s="108">
        <f t="shared" si="35"/>
        <v>0</v>
      </c>
      <c r="H53" s="108">
        <f>+H18/(H33+H38)</f>
        <v>0</v>
      </c>
      <c r="I53" s="134">
        <f>+I18/(I33+I38)</f>
        <v>0</v>
      </c>
      <c r="J53" s="108"/>
      <c r="K53" s="108"/>
      <c r="L53" s="5"/>
    </row>
    <row r="54" spans="1:12" ht="18" customHeight="1">
      <c r="A54" s="5"/>
      <c r="B54" s="109"/>
      <c r="C54" s="40" t="s">
        <v>210</v>
      </c>
      <c r="D54" s="108">
        <f t="shared" ref="D54:G54" si="36">+D21/(D36+D41)</f>
        <v>9.3594543052150595E-3</v>
      </c>
      <c r="E54" s="108">
        <f t="shared" si="36"/>
        <v>9.7475157513777742E-3</v>
      </c>
      <c r="F54" s="108">
        <f t="shared" si="36"/>
        <v>1.1521503977398612E-2</v>
      </c>
      <c r="G54" s="108">
        <f t="shared" si="36"/>
        <v>0</v>
      </c>
      <c r="H54" s="108">
        <f>+H21/(H36+H41)</f>
        <v>0</v>
      </c>
      <c r="I54" s="134">
        <f>+I21/(I36+I41)</f>
        <v>0</v>
      </c>
      <c r="J54" s="108"/>
      <c r="K54" s="108"/>
      <c r="L54" s="5"/>
    </row>
    <row r="55" spans="1:12" ht="6.75" customHeight="1">
      <c r="A55" s="5"/>
      <c r="B55" s="47"/>
      <c r="C55" s="40"/>
      <c r="D55" s="48"/>
      <c r="E55" s="48"/>
      <c r="F55" s="48"/>
      <c r="G55" s="48"/>
      <c r="H55" s="48"/>
      <c r="I55" s="135"/>
      <c r="J55" s="48"/>
      <c r="K55" s="48"/>
      <c r="L55" s="5"/>
    </row>
    <row r="56" spans="1:12" ht="18" customHeight="1">
      <c r="A56" s="5"/>
      <c r="B56" s="109"/>
      <c r="C56" s="40" t="s">
        <v>201</v>
      </c>
      <c r="D56" s="108">
        <f t="shared" ref="D56:G56" si="37">+D23/(D33+D38)</f>
        <v>8.5136994448320059E-3</v>
      </c>
      <c r="E56" s="108">
        <f t="shared" si="37"/>
        <v>8.7079683655217916E-3</v>
      </c>
      <c r="F56" s="108">
        <f t="shared" si="37"/>
        <v>8.4603571017729633E-3</v>
      </c>
      <c r="G56" s="108">
        <f t="shared" si="37"/>
        <v>0</v>
      </c>
      <c r="H56" s="108">
        <f>+H23/(H33+H38)</f>
        <v>0</v>
      </c>
      <c r="I56" s="134">
        <f>+I23/(I33+I38)</f>
        <v>0</v>
      </c>
      <c r="J56" s="108"/>
      <c r="K56" s="108"/>
      <c r="L56" s="5"/>
    </row>
    <row r="57" spans="1:12" ht="18" customHeight="1">
      <c r="A57" s="5"/>
      <c r="B57" s="109"/>
      <c r="C57" s="40" t="s">
        <v>211</v>
      </c>
      <c r="D57" s="108">
        <f t="shared" ref="D57:G57" si="38">+D26/(D36+D41)</f>
        <v>5.1784602749805038E-3</v>
      </c>
      <c r="E57" s="108">
        <f t="shared" si="38"/>
        <v>5.350439267745752E-3</v>
      </c>
      <c r="F57" s="108">
        <f t="shared" si="38"/>
        <v>5.3279233621045564E-3</v>
      </c>
      <c r="G57" s="108">
        <f t="shared" si="38"/>
        <v>0</v>
      </c>
      <c r="H57" s="108">
        <f>+H26/(H36+H41)</f>
        <v>0</v>
      </c>
      <c r="I57" s="134">
        <f>+I26/(I36+I41)</f>
        <v>0</v>
      </c>
      <c r="J57" s="108"/>
      <c r="K57" s="108"/>
      <c r="L57" s="5"/>
    </row>
    <row r="58" spans="1:12" ht="7.5" customHeight="1">
      <c r="A58" s="5"/>
      <c r="B58" s="109"/>
      <c r="C58" s="40"/>
      <c r="D58" s="108"/>
      <c r="E58" s="108"/>
      <c r="F58" s="108"/>
      <c r="G58" s="108"/>
      <c r="H58" s="108"/>
      <c r="I58" s="134"/>
      <c r="J58" s="108"/>
      <c r="K58" s="108"/>
      <c r="L58" s="5"/>
    </row>
    <row r="59" spans="1:12" ht="18" customHeight="1">
      <c r="A59" s="5"/>
      <c r="B59" s="109"/>
      <c r="C59" s="40" t="s">
        <v>203</v>
      </c>
      <c r="D59" s="108">
        <f t="shared" ref="D59:G59" si="39">+D28/(D33+D38)</f>
        <v>2.9591375523038859E-3</v>
      </c>
      <c r="E59" s="108">
        <f t="shared" si="39"/>
        <v>4.2065994343342518E-3</v>
      </c>
      <c r="F59" s="108">
        <f t="shared" si="39"/>
        <v>3.6425129493820384E-3</v>
      </c>
      <c r="G59" s="108">
        <f t="shared" si="39"/>
        <v>4.3737715726063662E-3</v>
      </c>
      <c r="H59" s="108">
        <f>+H28/(H33+H38)</f>
        <v>3.8592218467992379E-3</v>
      </c>
      <c r="I59" s="134">
        <f>+I28/(I33+I38)</f>
        <v>3.7850999366733367E-3</v>
      </c>
      <c r="J59" s="108"/>
      <c r="K59" s="108"/>
      <c r="L59" s="5"/>
    </row>
    <row r="60" spans="1:12" ht="18" customHeight="1">
      <c r="A60" s="5"/>
      <c r="B60" s="109"/>
      <c r="C60" s="40" t="s">
        <v>212</v>
      </c>
      <c r="D60" s="108">
        <f t="shared" ref="D60:G60" si="40">+D31/(D36+D41)</f>
        <v>2.3770377239583878E-3</v>
      </c>
      <c r="E60" s="108">
        <f t="shared" si="40"/>
        <v>3.3932309851424708E-3</v>
      </c>
      <c r="F60" s="108">
        <f t="shared" si="40"/>
        <v>2.9044469713318697E-3</v>
      </c>
      <c r="G60" s="108">
        <f t="shared" si="40"/>
        <v>3.3309821248589211E-3</v>
      </c>
      <c r="H60" s="108">
        <f>+H31/(H36+H41)</f>
        <v>2.9242010126382801E-3</v>
      </c>
      <c r="I60" s="134">
        <f>+I31/(I36+I41)</f>
        <v>2.8834158257899202E-3</v>
      </c>
      <c r="J60" s="108"/>
      <c r="K60" s="108"/>
      <c r="L60" s="5"/>
    </row>
    <row r="61" spans="1:12" ht="6.75" customHeight="1" thickBot="1">
      <c r="A61" s="5"/>
      <c r="B61" s="47"/>
      <c r="C61" s="40"/>
      <c r="D61" s="48"/>
      <c r="E61" s="48"/>
      <c r="F61" s="48"/>
      <c r="G61" s="48"/>
      <c r="H61" s="48"/>
      <c r="I61" s="135"/>
      <c r="J61" s="48"/>
      <c r="K61" s="48"/>
      <c r="L61" s="5"/>
    </row>
    <row r="62" spans="1:12" ht="18" customHeight="1">
      <c r="A62" s="5"/>
      <c r="B62" s="114"/>
      <c r="C62" s="115" t="s">
        <v>133</v>
      </c>
      <c r="D62" s="128">
        <f t="shared" ref="D62:G62" si="41">+D33/(D33+D38)</f>
        <v>5.7061366445536353E-2</v>
      </c>
      <c r="E62" s="128">
        <f t="shared" si="41"/>
        <v>6.0803952932876326E-2</v>
      </c>
      <c r="F62" s="128">
        <f t="shared" si="41"/>
        <v>6.1812997550459083E-2</v>
      </c>
      <c r="G62" s="128">
        <f t="shared" si="41"/>
        <v>6.2706595943138821E-2</v>
      </c>
      <c r="H62" s="128">
        <f>+H33/(H33+H38)</f>
        <v>6.2183063021339489E-2</v>
      </c>
      <c r="I62" s="136">
        <f>+I33/(I33+I38)</f>
        <v>6.2451544154481904E-2</v>
      </c>
      <c r="J62" s="48"/>
      <c r="K62" s="48"/>
      <c r="L62" s="5"/>
    </row>
    <row r="63" spans="1:12" ht="18" customHeight="1" thickBot="1">
      <c r="A63" s="5"/>
      <c r="B63" s="116"/>
      <c r="C63" s="117" t="s">
        <v>134</v>
      </c>
      <c r="D63" s="129">
        <f t="shared" ref="D63:G63" si="42">+D36/(D36+D41)</f>
        <v>2.9214992344461458E-2</v>
      </c>
      <c r="E63" s="129">
        <f t="shared" si="42"/>
        <v>3.1831251529197892E-2</v>
      </c>
      <c r="F63" s="129">
        <f t="shared" si="42"/>
        <v>3.2699065554375996E-2</v>
      </c>
      <c r="G63" s="129">
        <f t="shared" si="42"/>
        <v>3.3855939251338132E-2</v>
      </c>
      <c r="H63" s="129">
        <f>+H36/(H36+H41)</f>
        <v>3.3237489254600121E-2</v>
      </c>
      <c r="I63" s="137">
        <f>+I36/(I36+I41)</f>
        <v>3.2394604912289501E-2</v>
      </c>
      <c r="J63" s="48"/>
      <c r="K63" s="48"/>
      <c r="L63" s="5"/>
    </row>
    <row r="64" spans="1:12" ht="7.5" customHeight="1">
      <c r="A64" s="5"/>
      <c r="B64" s="121"/>
      <c r="C64" s="121"/>
      <c r="D64" s="121"/>
      <c r="E64" s="52"/>
      <c r="F64" s="52"/>
      <c r="G64" s="52"/>
      <c r="H64" s="52"/>
      <c r="I64" s="52"/>
      <c r="J64" s="52"/>
      <c r="K64" s="52"/>
      <c r="L64" s="5"/>
    </row>
    <row r="65" spans="1:12" ht="15.75" customHeight="1">
      <c r="A65" s="5"/>
      <c r="B65" s="54"/>
      <c r="C65" s="167"/>
      <c r="D65" s="167"/>
      <c r="E65" s="167"/>
      <c r="F65" s="167"/>
      <c r="G65" s="167"/>
      <c r="H65" s="167"/>
      <c r="I65" s="167"/>
      <c r="J65" s="167"/>
      <c r="K65" s="167"/>
      <c r="L65" s="5"/>
    </row>
    <row r="66" spans="1:12">
      <c r="A66" s="5"/>
      <c r="B66" s="5"/>
      <c r="C66" s="5"/>
      <c r="D66" s="144"/>
      <c r="E66" s="144"/>
      <c r="F66" s="144"/>
      <c r="G66" s="144"/>
      <c r="H66" s="144"/>
      <c r="I66" s="144"/>
      <c r="J66" s="144"/>
      <c r="K66" s="144"/>
      <c r="L66" s="5"/>
    </row>
    <row r="67" spans="1:12">
      <c r="A67" s="5"/>
      <c r="B67" s="5"/>
      <c r="C67" s="58"/>
      <c r="D67" s="144"/>
      <c r="E67" s="144"/>
      <c r="F67" s="144"/>
      <c r="G67" s="144"/>
      <c r="H67" s="144"/>
      <c r="I67" s="144"/>
      <c r="J67" s="144"/>
      <c r="K67" s="144"/>
      <c r="L67" s="5"/>
    </row>
    <row r="68" spans="1:12">
      <c r="A68" s="5"/>
      <c r="B68" s="5"/>
      <c r="C68" s="5"/>
      <c r="D68" s="144"/>
      <c r="E68" s="144"/>
      <c r="F68" s="144"/>
      <c r="G68" s="144"/>
      <c r="H68" s="144"/>
      <c r="I68" s="144"/>
      <c r="J68" s="144"/>
      <c r="K68" s="144"/>
      <c r="L68" s="5"/>
    </row>
    <row r="69" spans="1:12">
      <c r="A69" s="5"/>
      <c r="B69" s="5"/>
      <c r="C69" s="5"/>
      <c r="D69" s="144"/>
      <c r="E69" s="144"/>
      <c r="F69" s="144"/>
      <c r="G69" s="144"/>
      <c r="H69" s="144"/>
      <c r="I69" s="144"/>
      <c r="J69" s="144"/>
      <c r="K69" s="144"/>
      <c r="L69" s="5"/>
    </row>
    <row r="70" spans="1:12">
      <c r="A70" s="5"/>
      <c r="B70" s="5"/>
      <c r="C70" s="5"/>
      <c r="D70" s="144"/>
      <c r="E70" s="144"/>
      <c r="F70" s="144"/>
      <c r="G70" s="144"/>
      <c r="H70" s="144"/>
      <c r="I70" s="144"/>
      <c r="J70" s="144"/>
      <c r="K70" s="144"/>
      <c r="L70" s="5"/>
    </row>
    <row r="71" spans="1:12">
      <c r="A71" s="5"/>
      <c r="B71" s="5"/>
      <c r="C71" s="5"/>
      <c r="D71" s="144"/>
      <c r="E71" s="144"/>
      <c r="F71" s="144"/>
      <c r="G71" s="144"/>
      <c r="H71" s="144"/>
      <c r="I71" s="144"/>
      <c r="J71" s="144"/>
      <c r="K71" s="144"/>
      <c r="L71" s="5"/>
    </row>
    <row r="72" spans="1:12">
      <c r="A72" s="5"/>
      <c r="B72" s="5"/>
      <c r="C72" s="5"/>
      <c r="D72" s="5"/>
      <c r="E72" s="5"/>
      <c r="F72" s="5"/>
      <c r="G72" s="5"/>
      <c r="H72" s="5"/>
      <c r="I72" s="5"/>
      <c r="J72" s="5"/>
      <c r="K72" s="5"/>
      <c r="L72" s="5"/>
    </row>
    <row r="73" spans="1:12">
      <c r="A73" s="5"/>
      <c r="B73" s="5"/>
      <c r="C73" s="5"/>
      <c r="D73" s="5"/>
      <c r="E73" s="5"/>
      <c r="F73" s="5"/>
      <c r="G73" s="5"/>
      <c r="H73" s="5"/>
      <c r="I73" s="5"/>
      <c r="J73" s="5"/>
      <c r="K73" s="5"/>
      <c r="L73" s="5"/>
    </row>
    <row r="74" spans="1:12">
      <c r="A74" s="5"/>
      <c r="B74" s="5"/>
      <c r="C74" s="5"/>
      <c r="D74" s="5"/>
      <c r="E74" s="5"/>
      <c r="F74" s="5"/>
      <c r="G74" s="5"/>
      <c r="H74" s="5"/>
      <c r="I74" s="5"/>
      <c r="J74" s="5"/>
      <c r="K74" s="5"/>
      <c r="L74" s="5"/>
    </row>
    <row r="75" spans="1:12">
      <c r="A75" s="5"/>
      <c r="B75" s="5"/>
      <c r="C75" s="5"/>
      <c r="D75" s="5"/>
      <c r="E75" s="5"/>
      <c r="F75" s="5"/>
      <c r="G75" s="5"/>
      <c r="H75" s="5"/>
      <c r="I75" s="5"/>
      <c r="J75" s="5"/>
      <c r="K75" s="5"/>
      <c r="L75" s="5"/>
    </row>
    <row r="76" spans="1:12">
      <c r="A76" s="5"/>
      <c r="B76" s="5"/>
      <c r="C76" s="5"/>
      <c r="D76" s="5"/>
      <c r="E76" s="5"/>
      <c r="F76" s="5"/>
      <c r="G76" s="5"/>
      <c r="H76" s="5"/>
      <c r="I76" s="5"/>
      <c r="J76" s="5"/>
      <c r="K76" s="5"/>
      <c r="L76" s="5"/>
    </row>
    <row r="77" spans="1:12">
      <c r="A77" s="5"/>
      <c r="B77" s="5"/>
      <c r="C77" s="5"/>
      <c r="D77" s="5"/>
      <c r="E77" s="5"/>
      <c r="F77" s="5"/>
      <c r="G77" s="5"/>
      <c r="H77" s="5"/>
      <c r="I77" s="5"/>
      <c r="J77" s="5"/>
      <c r="K77" s="5"/>
      <c r="L77" s="5"/>
    </row>
    <row r="78" spans="1:12">
      <c r="A78" s="5"/>
      <c r="B78" s="5"/>
      <c r="C78" s="5"/>
      <c r="D78" s="5"/>
      <c r="E78" s="5"/>
      <c r="F78" s="5"/>
      <c r="G78" s="5"/>
      <c r="H78" s="5"/>
      <c r="I78" s="5"/>
      <c r="J78" s="5"/>
      <c r="K78" s="5"/>
      <c r="L78" s="5"/>
    </row>
    <row r="79" spans="1:12">
      <c r="A79" s="5"/>
      <c r="B79" s="5"/>
      <c r="C79" s="5"/>
      <c r="D79" s="5"/>
      <c r="E79" s="5"/>
      <c r="F79" s="5"/>
      <c r="G79" s="5"/>
      <c r="H79" s="5"/>
      <c r="I79" s="5"/>
      <c r="J79" s="5"/>
      <c r="K79" s="5"/>
      <c r="L79" s="5"/>
    </row>
    <row r="80" spans="1:12">
      <c r="A80" s="5"/>
      <c r="B80" s="5"/>
      <c r="C80" s="5"/>
      <c r="D80" s="5"/>
      <c r="E80" s="5"/>
      <c r="F80" s="5"/>
      <c r="G80" s="5"/>
      <c r="H80" s="5"/>
      <c r="I80" s="5"/>
      <c r="J80" s="5"/>
      <c r="K80" s="5"/>
      <c r="L80" s="5"/>
    </row>
    <row r="81" spans="1:12">
      <c r="A81" s="5"/>
      <c r="B81" s="5"/>
      <c r="C81" s="5"/>
      <c r="D81" s="5"/>
      <c r="E81" s="5"/>
      <c r="F81" s="5"/>
      <c r="G81" s="5"/>
      <c r="H81" s="5"/>
      <c r="I81" s="5"/>
      <c r="J81" s="5"/>
      <c r="K81" s="5"/>
      <c r="L81" s="5"/>
    </row>
    <row r="82" spans="1:12">
      <c r="A82" s="5"/>
      <c r="B82" s="5"/>
      <c r="C82" s="5"/>
      <c r="D82" s="5"/>
      <c r="E82" s="5"/>
      <c r="F82" s="5"/>
      <c r="G82" s="5"/>
      <c r="H82" s="5"/>
      <c r="I82" s="5"/>
      <c r="J82" s="5"/>
      <c r="K82" s="5"/>
      <c r="L82" s="5"/>
    </row>
    <row r="83" spans="1:12">
      <c r="A83" s="5"/>
      <c r="B83" s="5"/>
      <c r="C83" s="5"/>
      <c r="D83" s="5"/>
      <c r="E83" s="5"/>
      <c r="F83" s="5"/>
      <c r="G83" s="5"/>
      <c r="H83" s="5"/>
      <c r="I83" s="5"/>
      <c r="J83" s="5"/>
      <c r="K83" s="5"/>
      <c r="L83" s="5"/>
    </row>
    <row r="84" spans="1:12">
      <c r="A84" s="5"/>
      <c r="B84" s="5"/>
      <c r="C84" s="5"/>
      <c r="D84" s="5"/>
      <c r="E84" s="5"/>
      <c r="F84" s="5"/>
      <c r="G84" s="5"/>
      <c r="H84" s="5"/>
      <c r="I84" s="5"/>
      <c r="J84" s="5"/>
      <c r="K84" s="5"/>
      <c r="L84" s="5"/>
    </row>
    <row r="85" spans="1:12">
      <c r="A85" s="5"/>
      <c r="B85" s="5"/>
      <c r="C85" s="5"/>
      <c r="D85" s="5"/>
      <c r="E85" s="5"/>
      <c r="F85" s="5"/>
      <c r="G85" s="5"/>
      <c r="H85" s="5"/>
      <c r="I85" s="5"/>
      <c r="J85" s="5"/>
      <c r="K85" s="5"/>
      <c r="L85" s="5"/>
    </row>
    <row r="86" spans="1:12">
      <c r="A86" s="5"/>
      <c r="B86" s="5"/>
      <c r="C86" s="5"/>
      <c r="D86" s="5"/>
      <c r="E86" s="5"/>
      <c r="F86" s="5"/>
      <c r="G86" s="5"/>
      <c r="H86" s="5"/>
      <c r="I86" s="5"/>
      <c r="J86" s="5"/>
      <c r="K86" s="5"/>
      <c r="L86" s="5"/>
    </row>
    <row r="87" spans="1:12">
      <c r="A87" s="5"/>
      <c r="B87" s="5"/>
      <c r="C87" s="5"/>
      <c r="D87" s="5"/>
      <c r="E87" s="5"/>
      <c r="F87" s="5"/>
      <c r="G87" s="5"/>
      <c r="H87" s="5"/>
      <c r="I87" s="5"/>
      <c r="J87" s="5"/>
      <c r="K87" s="5"/>
      <c r="L87" s="5"/>
    </row>
    <row r="88" spans="1:12">
      <c r="A88" s="5"/>
      <c r="B88" s="5"/>
      <c r="C88" s="5"/>
      <c r="D88" s="5"/>
      <c r="E88" s="5"/>
      <c r="F88" s="5"/>
      <c r="G88" s="5"/>
      <c r="H88" s="5"/>
      <c r="I88" s="5"/>
      <c r="J88" s="5"/>
      <c r="K88" s="5"/>
      <c r="L88" s="5"/>
    </row>
    <row r="89" spans="1:12">
      <c r="A89" s="5"/>
      <c r="B89" s="5"/>
      <c r="C89" s="5"/>
      <c r="D89" s="5"/>
      <c r="E89" s="5"/>
      <c r="F89" s="5"/>
      <c r="G89" s="5"/>
      <c r="H89" s="5"/>
      <c r="I89" s="5"/>
      <c r="J89" s="5"/>
      <c r="K89" s="5"/>
      <c r="L89" s="5"/>
    </row>
    <row r="90" spans="1:12">
      <c r="A90" s="5"/>
      <c r="B90" s="5"/>
      <c r="C90" s="5"/>
      <c r="D90" s="5"/>
      <c r="E90" s="5"/>
      <c r="F90" s="5"/>
      <c r="G90" s="5"/>
      <c r="H90" s="5"/>
      <c r="I90" s="5"/>
      <c r="J90" s="5"/>
      <c r="K90" s="5"/>
      <c r="L90" s="5"/>
    </row>
    <row r="91" spans="1:12">
      <c r="A91" s="5"/>
      <c r="B91" s="5"/>
      <c r="C91" s="5"/>
      <c r="D91" s="5"/>
      <c r="E91" s="5"/>
      <c r="F91" s="5"/>
      <c r="G91" s="5"/>
      <c r="H91" s="5"/>
      <c r="I91" s="5"/>
      <c r="J91" s="5"/>
      <c r="K91" s="5"/>
      <c r="L91" s="5"/>
    </row>
    <row r="92" spans="1:12">
      <c r="A92" s="5"/>
      <c r="B92" s="5"/>
      <c r="C92" s="5"/>
      <c r="D92" s="5"/>
      <c r="E92" s="5"/>
      <c r="F92" s="5"/>
      <c r="G92" s="5"/>
      <c r="H92" s="5"/>
      <c r="I92" s="5"/>
      <c r="J92" s="5"/>
      <c r="K92" s="5"/>
      <c r="L92" s="5"/>
    </row>
    <row r="93" spans="1:12">
      <c r="A93" s="5"/>
      <c r="B93" s="5"/>
      <c r="C93" s="5"/>
      <c r="D93" s="5"/>
      <c r="E93" s="5"/>
      <c r="F93" s="5"/>
      <c r="G93" s="5"/>
      <c r="H93" s="5"/>
      <c r="I93" s="5"/>
      <c r="J93" s="5"/>
      <c r="K93" s="5"/>
      <c r="L93" s="5"/>
    </row>
    <row r="94" spans="1:12">
      <c r="A94" s="5"/>
      <c r="B94" s="5"/>
      <c r="C94" s="5"/>
      <c r="D94" s="5"/>
      <c r="E94" s="5"/>
      <c r="F94" s="5"/>
      <c r="G94" s="5"/>
      <c r="H94" s="5"/>
      <c r="I94" s="5"/>
      <c r="J94" s="5"/>
      <c r="K94" s="5"/>
      <c r="L94" s="5"/>
    </row>
    <row r="95" spans="1:12">
      <c r="A95" s="5"/>
      <c r="B95" s="5"/>
      <c r="C95" s="5"/>
      <c r="D95" s="5"/>
      <c r="E95" s="5"/>
      <c r="F95" s="5"/>
      <c r="G95" s="5"/>
      <c r="H95" s="5"/>
      <c r="I95" s="5"/>
      <c r="J95" s="5"/>
      <c r="K95" s="5"/>
      <c r="L95" s="5"/>
    </row>
    <row r="96" spans="1:12">
      <c r="A96" s="5"/>
      <c r="B96" s="5"/>
      <c r="C96" s="5"/>
      <c r="D96" s="5"/>
      <c r="E96" s="5"/>
      <c r="F96" s="5"/>
      <c r="G96" s="5"/>
      <c r="H96" s="5"/>
      <c r="I96" s="5"/>
      <c r="J96" s="5"/>
      <c r="K96" s="5"/>
      <c r="L96" s="5"/>
    </row>
    <row r="97" spans="1:12">
      <c r="A97" s="5"/>
      <c r="B97" s="5"/>
      <c r="C97" s="5"/>
      <c r="D97" s="5"/>
      <c r="E97" s="5"/>
      <c r="F97" s="5"/>
      <c r="G97" s="5"/>
      <c r="H97" s="5"/>
      <c r="I97" s="5"/>
      <c r="J97" s="5"/>
      <c r="K97" s="5"/>
      <c r="L97" s="5"/>
    </row>
    <row r="98" spans="1:12">
      <c r="A98" s="5"/>
      <c r="B98" s="5"/>
      <c r="C98" s="5"/>
      <c r="D98" s="5"/>
      <c r="E98" s="5"/>
      <c r="F98" s="5"/>
      <c r="G98" s="5"/>
      <c r="H98" s="5"/>
      <c r="I98" s="5"/>
      <c r="J98" s="5"/>
      <c r="K98" s="5"/>
      <c r="L98" s="5"/>
    </row>
    <row r="99" spans="1:12">
      <c r="A99" s="5"/>
      <c r="B99" s="5"/>
      <c r="C99" s="5"/>
      <c r="D99" s="5"/>
      <c r="E99" s="5"/>
      <c r="F99" s="5"/>
      <c r="G99" s="5"/>
      <c r="H99" s="5"/>
      <c r="I99" s="5"/>
      <c r="J99" s="5"/>
      <c r="K99" s="5"/>
      <c r="L99" s="5"/>
    </row>
    <row r="100" spans="1:12">
      <c r="A100" s="5"/>
      <c r="B100" s="5"/>
      <c r="C100" s="5"/>
      <c r="D100" s="5"/>
      <c r="E100" s="5"/>
      <c r="F100" s="5"/>
      <c r="G100" s="5"/>
      <c r="H100" s="5"/>
      <c r="I100" s="5"/>
      <c r="J100" s="5"/>
      <c r="K100" s="5"/>
      <c r="L100" s="5"/>
    </row>
    <row r="101" spans="1:12">
      <c r="A101" s="5"/>
      <c r="B101" s="5"/>
      <c r="C101" s="5"/>
      <c r="D101" s="5"/>
      <c r="E101" s="5"/>
      <c r="F101" s="5"/>
      <c r="G101" s="5"/>
      <c r="H101" s="5"/>
      <c r="I101" s="5"/>
      <c r="J101" s="5"/>
      <c r="K101" s="5"/>
      <c r="L101" s="5"/>
    </row>
    <row r="102" spans="1:12">
      <c r="A102" s="5"/>
      <c r="B102" s="5"/>
      <c r="C102" s="5"/>
      <c r="D102" s="5"/>
      <c r="E102" s="5"/>
      <c r="F102" s="5"/>
      <c r="G102" s="5"/>
      <c r="H102" s="5"/>
      <c r="I102" s="5"/>
      <c r="J102" s="5"/>
      <c r="K102" s="5"/>
      <c r="L102" s="5"/>
    </row>
    <row r="103" spans="1:12">
      <c r="A103" s="5"/>
      <c r="B103" s="5"/>
      <c r="C103" s="5"/>
      <c r="D103" s="5"/>
      <c r="E103" s="5"/>
      <c r="F103" s="5"/>
      <c r="G103" s="5"/>
      <c r="H103" s="5"/>
      <c r="I103" s="5"/>
      <c r="J103" s="5"/>
      <c r="K103" s="5"/>
      <c r="L103" s="5"/>
    </row>
    <row r="104" spans="1:12">
      <c r="A104" s="5"/>
      <c r="B104" s="5"/>
      <c r="C104" s="5"/>
      <c r="D104" s="5"/>
      <c r="E104" s="5"/>
      <c r="F104" s="5"/>
      <c r="G104" s="5"/>
      <c r="H104" s="5"/>
      <c r="I104" s="5"/>
      <c r="J104" s="5"/>
      <c r="K104" s="5"/>
      <c r="L104" s="5"/>
    </row>
    <row r="105" spans="1:12">
      <c r="A105" s="5"/>
      <c r="B105" s="5"/>
      <c r="C105" s="5"/>
      <c r="D105" s="5"/>
      <c r="E105" s="5"/>
      <c r="F105" s="5"/>
      <c r="G105" s="5"/>
      <c r="H105" s="5"/>
      <c r="I105" s="5"/>
      <c r="J105" s="5"/>
      <c r="K105" s="5"/>
      <c r="L105" s="5"/>
    </row>
    <row r="106" spans="1:12">
      <c r="A106" s="5"/>
      <c r="B106" s="5"/>
      <c r="C106" s="5"/>
      <c r="D106" s="5"/>
      <c r="E106" s="5"/>
      <c r="F106" s="5"/>
      <c r="G106" s="5"/>
      <c r="H106" s="5"/>
      <c r="I106" s="5"/>
      <c r="J106" s="5"/>
      <c r="K106" s="5"/>
      <c r="L106" s="5"/>
    </row>
    <row r="107" spans="1:12">
      <c r="A107" s="5"/>
      <c r="B107" s="5"/>
      <c r="C107" s="5"/>
      <c r="D107" s="5"/>
      <c r="E107" s="5"/>
      <c r="F107" s="5"/>
      <c r="G107" s="5"/>
      <c r="H107" s="5"/>
      <c r="I107" s="5"/>
      <c r="J107" s="5"/>
      <c r="K107" s="5"/>
      <c r="L107" s="5"/>
    </row>
    <row r="108" spans="1:12">
      <c r="A108" s="5"/>
      <c r="B108" s="5"/>
      <c r="C108" s="5"/>
      <c r="D108" s="5"/>
      <c r="E108" s="5"/>
      <c r="F108" s="5"/>
      <c r="G108" s="5"/>
      <c r="H108" s="5"/>
      <c r="I108" s="5"/>
      <c r="J108" s="5"/>
      <c r="K108" s="5"/>
      <c r="L108" s="5"/>
    </row>
    <row r="109" spans="1:12">
      <c r="A109" s="5"/>
      <c r="B109" s="5"/>
      <c r="C109" s="5"/>
      <c r="D109" s="5"/>
      <c r="E109" s="5"/>
      <c r="F109" s="5"/>
      <c r="G109" s="5"/>
      <c r="H109" s="5"/>
      <c r="I109" s="5"/>
      <c r="J109" s="5"/>
      <c r="K109" s="5"/>
      <c r="L109" s="5"/>
    </row>
    <row r="110" spans="1:12">
      <c r="A110" s="5"/>
      <c r="B110" s="5"/>
      <c r="C110" s="5"/>
      <c r="D110" s="5"/>
      <c r="E110" s="5"/>
      <c r="F110" s="5"/>
      <c r="G110" s="5"/>
      <c r="H110" s="5"/>
      <c r="I110" s="5"/>
      <c r="J110" s="5"/>
      <c r="K110" s="5"/>
      <c r="L110" s="5"/>
    </row>
    <row r="111" spans="1:12">
      <c r="A111" s="5"/>
      <c r="B111" s="5"/>
      <c r="C111" s="5"/>
      <c r="D111" s="5"/>
      <c r="E111" s="5"/>
      <c r="F111" s="5"/>
      <c r="G111" s="5"/>
      <c r="H111" s="5"/>
      <c r="I111" s="5"/>
      <c r="J111" s="5"/>
      <c r="K111" s="5"/>
      <c r="L111" s="5"/>
    </row>
    <row r="112" spans="1:12">
      <c r="A112" s="5"/>
      <c r="B112" s="5"/>
      <c r="C112" s="5"/>
      <c r="D112" s="5"/>
      <c r="E112" s="5"/>
      <c r="F112" s="5"/>
      <c r="G112" s="5"/>
      <c r="H112" s="5"/>
      <c r="I112" s="5"/>
      <c r="J112" s="5"/>
      <c r="K112" s="5"/>
      <c r="L112" s="5"/>
    </row>
    <row r="113" spans="1:12">
      <c r="A113" s="5"/>
      <c r="B113" s="5"/>
      <c r="C113" s="5"/>
      <c r="D113" s="5"/>
      <c r="E113" s="5"/>
      <c r="F113" s="5"/>
      <c r="G113" s="5"/>
      <c r="H113" s="5"/>
      <c r="I113" s="5"/>
      <c r="J113" s="5"/>
      <c r="K113" s="5"/>
      <c r="L113" s="5"/>
    </row>
    <row r="114" spans="1:12">
      <c r="A114" s="5"/>
      <c r="B114" s="5"/>
      <c r="C114" s="5"/>
      <c r="D114" s="5"/>
      <c r="E114" s="5"/>
      <c r="F114" s="5"/>
      <c r="G114" s="5"/>
      <c r="H114" s="5"/>
      <c r="I114" s="5"/>
      <c r="J114" s="5"/>
      <c r="K114" s="5"/>
      <c r="L114" s="5"/>
    </row>
    <row r="115" spans="1:12">
      <c r="A115" s="5"/>
      <c r="B115" s="5"/>
      <c r="C115" s="5"/>
      <c r="D115" s="5"/>
      <c r="E115" s="5"/>
      <c r="F115" s="5"/>
      <c r="G115" s="5"/>
      <c r="H115" s="5"/>
      <c r="I115" s="5"/>
      <c r="J115" s="5"/>
      <c r="K115" s="5"/>
      <c r="L115" s="5"/>
    </row>
    <row r="116" spans="1:12">
      <c r="A116" s="5"/>
      <c r="B116" s="5"/>
      <c r="C116" s="5"/>
      <c r="D116" s="5"/>
      <c r="E116" s="5"/>
      <c r="F116" s="5"/>
      <c r="G116" s="5"/>
      <c r="H116" s="5"/>
      <c r="I116" s="5"/>
      <c r="J116" s="5"/>
      <c r="K116" s="5"/>
      <c r="L116" s="5"/>
    </row>
    <row r="117" spans="1:12">
      <c r="A117" s="5"/>
      <c r="B117" s="5"/>
      <c r="C117" s="5"/>
      <c r="D117" s="5"/>
      <c r="E117" s="5"/>
      <c r="F117" s="5"/>
      <c r="G117" s="5"/>
      <c r="H117" s="5"/>
      <c r="I117" s="5"/>
      <c r="J117" s="5"/>
      <c r="K117" s="5"/>
      <c r="L117" s="5"/>
    </row>
    <row r="118" spans="1:12">
      <c r="A118" s="5"/>
      <c r="B118" s="5"/>
      <c r="C118" s="5"/>
      <c r="D118" s="5"/>
      <c r="E118" s="5"/>
      <c r="F118" s="5"/>
      <c r="G118" s="5"/>
      <c r="H118" s="5"/>
      <c r="I118" s="5"/>
      <c r="J118" s="5"/>
      <c r="K118" s="5"/>
      <c r="L118" s="5"/>
    </row>
    <row r="119" spans="1:12">
      <c r="A119" s="5"/>
      <c r="B119" s="5"/>
      <c r="C119" s="5"/>
      <c r="D119" s="5"/>
      <c r="E119" s="5"/>
      <c r="F119" s="5"/>
      <c r="G119" s="5"/>
      <c r="H119" s="5"/>
      <c r="I119" s="5"/>
      <c r="J119" s="5"/>
      <c r="K119" s="5"/>
      <c r="L119" s="5"/>
    </row>
    <row r="120" spans="1:12">
      <c r="A120" s="5"/>
      <c r="B120" s="5"/>
      <c r="C120" s="5"/>
      <c r="D120" s="5"/>
      <c r="E120" s="5"/>
      <c r="F120" s="5"/>
      <c r="G120" s="5"/>
      <c r="H120" s="5"/>
      <c r="I120" s="5"/>
      <c r="J120" s="5"/>
      <c r="K120" s="5"/>
      <c r="L120" s="5"/>
    </row>
    <row r="121" spans="1:12">
      <c r="A121" s="5"/>
      <c r="B121" s="5"/>
      <c r="C121" s="5"/>
      <c r="D121" s="5"/>
      <c r="E121" s="5"/>
      <c r="F121" s="5"/>
      <c r="G121" s="5"/>
      <c r="H121" s="5"/>
      <c r="I121" s="5"/>
      <c r="J121" s="5"/>
      <c r="K121" s="5"/>
      <c r="L121" s="5"/>
    </row>
    <row r="122" spans="1:12">
      <c r="A122" s="5"/>
      <c r="B122" s="5"/>
      <c r="C122" s="5"/>
      <c r="D122" s="5"/>
      <c r="E122" s="5"/>
      <c r="F122" s="5"/>
      <c r="G122" s="5"/>
      <c r="H122" s="5"/>
      <c r="I122" s="5"/>
      <c r="J122" s="5"/>
      <c r="K122" s="5"/>
      <c r="L122" s="5"/>
    </row>
    <row r="123" spans="1:12">
      <c r="A123" s="5"/>
      <c r="B123" s="5"/>
      <c r="C123" s="5"/>
      <c r="D123" s="5"/>
      <c r="E123" s="5"/>
      <c r="F123" s="5"/>
      <c r="G123" s="5"/>
      <c r="H123" s="5"/>
      <c r="I123" s="5"/>
      <c r="J123" s="5"/>
      <c r="K123" s="5"/>
      <c r="L123" s="5"/>
    </row>
    <row r="124" spans="1:12">
      <c r="A124" s="5"/>
      <c r="B124" s="5"/>
      <c r="C124" s="5"/>
      <c r="D124" s="5"/>
      <c r="E124" s="5"/>
      <c r="F124" s="5"/>
      <c r="G124" s="5"/>
      <c r="H124" s="5"/>
      <c r="I124" s="5"/>
      <c r="J124" s="5"/>
      <c r="K124" s="5"/>
      <c r="L124" s="5"/>
    </row>
    <row r="125" spans="1:12">
      <c r="A125" s="5"/>
      <c r="B125" s="5"/>
      <c r="C125" s="5"/>
      <c r="D125" s="5"/>
      <c r="E125" s="5"/>
      <c r="F125" s="5"/>
      <c r="G125" s="5"/>
      <c r="H125" s="5"/>
      <c r="I125" s="5"/>
      <c r="J125" s="5"/>
      <c r="K125" s="5"/>
      <c r="L125" s="5"/>
    </row>
    <row r="126" spans="1:12">
      <c r="A126" s="5"/>
      <c r="B126" s="5"/>
      <c r="C126" s="5"/>
      <c r="D126" s="5"/>
      <c r="E126" s="5"/>
      <c r="F126" s="5"/>
      <c r="G126" s="5"/>
      <c r="H126" s="5"/>
      <c r="I126" s="5"/>
      <c r="J126" s="5"/>
      <c r="K126" s="5"/>
      <c r="L126" s="5"/>
    </row>
    <row r="127" spans="1:12">
      <c r="A127" s="5"/>
      <c r="B127" s="5"/>
      <c r="C127" s="5"/>
      <c r="D127" s="5"/>
      <c r="E127" s="5"/>
      <c r="F127" s="5"/>
      <c r="G127" s="5"/>
      <c r="H127" s="5"/>
      <c r="I127" s="5"/>
      <c r="J127" s="5"/>
      <c r="K127" s="5"/>
      <c r="L127" s="5"/>
    </row>
  </sheetData>
  <mergeCells count="1">
    <mergeCell ref="A2:K2"/>
  </mergeCells>
  <phoneticPr fontId="4" type="noConversion"/>
  <printOptions horizontalCentered="1" verticalCentered="1"/>
  <pageMargins left="0.15748031496062992" right="0.15748031496062992" top="0.15748031496062992" bottom="0.16" header="3.937007874015748E-2" footer="0.16"/>
  <pageSetup paperSize="9" scale="66"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showGridLines="0" zoomScaleNormal="100" workbookViewId="0">
      <pane ySplit="10" topLeftCell="A11" activePane="bottomLeft" state="frozen"/>
      <selection activeCell="D31" sqref="D31:Y31"/>
      <selection pane="bottomLeft"/>
    </sheetView>
  </sheetViews>
  <sheetFormatPr defaultRowHeight="12.75"/>
  <cols>
    <col min="1" max="1" width="1.5703125" customWidth="1"/>
    <col min="2" max="2" width="1.42578125" customWidth="1"/>
    <col min="3" max="3" width="49.7109375" customWidth="1"/>
    <col min="4" max="11" width="13.140625" customWidth="1"/>
  </cols>
  <sheetData>
    <row r="1" spans="1:12" ht="15" customHeight="1">
      <c r="A1" s="5"/>
      <c r="B1" s="5"/>
      <c r="C1" s="6">
        <f>+'Balance Sheet'!B1</f>
        <v>0</v>
      </c>
      <c r="D1" s="5"/>
      <c r="E1" s="5"/>
      <c r="F1" s="5"/>
      <c r="G1" s="5"/>
      <c r="H1" s="5"/>
      <c r="I1" s="5"/>
      <c r="J1" s="5"/>
      <c r="K1" s="5"/>
      <c r="L1" s="5"/>
    </row>
    <row r="2" spans="1:12" ht="30.75" customHeight="1">
      <c r="A2" s="297" t="s">
        <v>38</v>
      </c>
      <c r="B2" s="297"/>
      <c r="C2" s="297"/>
      <c r="D2" s="297"/>
      <c r="E2" s="297"/>
      <c r="F2" s="297"/>
      <c r="G2" s="297"/>
      <c r="H2" s="297"/>
      <c r="I2" s="297"/>
      <c r="J2" s="297"/>
      <c r="K2" s="297"/>
      <c r="L2" s="5"/>
    </row>
    <row r="3" spans="1:12" ht="11.25" customHeight="1">
      <c r="A3" s="5"/>
      <c r="B3" s="5"/>
      <c r="C3" s="5"/>
      <c r="D3" s="5"/>
      <c r="E3" s="5"/>
      <c r="F3" s="5"/>
      <c r="G3" s="5"/>
      <c r="H3" s="5"/>
      <c r="I3" s="5"/>
      <c r="J3" s="5"/>
      <c r="K3" s="5"/>
      <c r="L3" s="5"/>
    </row>
    <row r="4" spans="1:12" ht="15" customHeight="1" thickBot="1">
      <c r="A4" s="5"/>
      <c r="B4" s="5"/>
      <c r="C4" s="8" t="s">
        <v>24</v>
      </c>
      <c r="D4" s="5"/>
      <c r="E4" s="5"/>
      <c r="F4" s="5"/>
      <c r="G4" s="5"/>
      <c r="H4" s="5"/>
      <c r="I4" s="5"/>
      <c r="J4" s="5"/>
      <c r="K4" s="5"/>
      <c r="L4" s="5"/>
    </row>
    <row r="5" spans="1:12" s="16" customFormat="1" ht="15" customHeight="1">
      <c r="A5" s="9"/>
      <c r="B5" s="9"/>
      <c r="C5" s="9"/>
      <c r="D5" s="127" t="s">
        <v>50</v>
      </c>
      <c r="E5" s="127" t="s">
        <v>65</v>
      </c>
      <c r="F5" s="127" t="s">
        <v>67</v>
      </c>
      <c r="G5" s="127" t="s">
        <v>68</v>
      </c>
      <c r="H5" s="127" t="s">
        <v>50</v>
      </c>
      <c r="I5" s="131" t="s">
        <v>65</v>
      </c>
      <c r="J5" s="127" t="s">
        <v>67</v>
      </c>
      <c r="K5" s="252" t="s">
        <v>68</v>
      </c>
      <c r="L5" s="9"/>
    </row>
    <row r="6" spans="1:12" s="16" customFormat="1" ht="15" customHeight="1">
      <c r="A6" s="9"/>
      <c r="B6" s="9"/>
      <c r="C6" s="17" t="s">
        <v>6</v>
      </c>
      <c r="D6" s="15">
        <v>2014</v>
      </c>
      <c r="E6" s="15">
        <v>2014</v>
      </c>
      <c r="F6" s="15">
        <v>2014</v>
      </c>
      <c r="G6" s="15">
        <v>2014</v>
      </c>
      <c r="H6" s="15">
        <v>2015</v>
      </c>
      <c r="I6" s="92">
        <v>2015</v>
      </c>
      <c r="J6" s="15">
        <v>2015</v>
      </c>
      <c r="K6" s="19">
        <v>2015</v>
      </c>
      <c r="L6" s="9"/>
    </row>
    <row r="7" spans="1:12" s="16" customFormat="1" ht="6" customHeight="1">
      <c r="A7" s="21"/>
      <c r="B7" s="21"/>
      <c r="C7" s="22"/>
      <c r="D7" s="27"/>
      <c r="E7" s="27"/>
      <c r="F7" s="27"/>
      <c r="G7" s="27"/>
      <c r="H7" s="27"/>
      <c r="I7" s="28"/>
      <c r="J7" s="27"/>
      <c r="K7" s="24"/>
      <c r="L7" s="9"/>
    </row>
    <row r="8" spans="1:12" s="16" customFormat="1" ht="12.75" hidden="1" customHeight="1">
      <c r="A8" s="9"/>
      <c r="B8" s="9"/>
      <c r="C8" s="10"/>
      <c r="D8" s="10"/>
      <c r="E8" s="10"/>
      <c r="F8" s="10"/>
      <c r="G8" s="10"/>
      <c r="H8" s="10"/>
      <c r="I8" s="150"/>
      <c r="J8" s="10"/>
      <c r="K8" s="257"/>
      <c r="L8" s="9"/>
    </row>
    <row r="9" spans="1:12" s="16" customFormat="1" ht="12.75" hidden="1" customHeight="1">
      <c r="A9" s="9"/>
      <c r="B9" s="9"/>
      <c r="C9" s="10"/>
      <c r="D9" s="10"/>
      <c r="E9" s="10"/>
      <c r="F9" s="10"/>
      <c r="G9" s="10"/>
      <c r="H9" s="10"/>
      <c r="I9" s="150"/>
      <c r="J9" s="10"/>
      <c r="K9" s="257"/>
      <c r="L9" s="9"/>
    </row>
    <row r="10" spans="1:12" s="16" customFormat="1" ht="12.75" hidden="1" customHeight="1">
      <c r="A10" s="9"/>
      <c r="B10" s="9"/>
      <c r="C10" s="10"/>
      <c r="D10" s="10"/>
      <c r="E10" s="10"/>
      <c r="F10" s="10"/>
      <c r="G10" s="10"/>
      <c r="H10" s="10"/>
      <c r="I10" s="150"/>
      <c r="J10" s="10"/>
      <c r="K10" s="257"/>
      <c r="L10" s="9"/>
    </row>
    <row r="11" spans="1:12" s="16" customFormat="1" ht="6" customHeight="1">
      <c r="A11" s="9"/>
      <c r="B11" s="9"/>
      <c r="C11" s="10"/>
      <c r="D11" s="10"/>
      <c r="E11" s="10"/>
      <c r="F11" s="10"/>
      <c r="G11" s="10"/>
      <c r="H11" s="10"/>
      <c r="I11" s="150"/>
      <c r="J11" s="10"/>
      <c r="K11" s="257"/>
      <c r="L11" s="9"/>
    </row>
    <row r="12" spans="1:12" s="16" customFormat="1" ht="18" customHeight="1">
      <c r="A12" s="9"/>
      <c r="B12" s="109"/>
      <c r="C12" s="45" t="s">
        <v>171</v>
      </c>
      <c r="D12" s="102"/>
      <c r="E12" s="102"/>
      <c r="F12" s="102"/>
      <c r="G12" s="102"/>
      <c r="H12" s="102"/>
      <c r="I12" s="132"/>
      <c r="J12" s="102"/>
      <c r="K12" s="102"/>
      <c r="L12" s="9"/>
    </row>
    <row r="13" spans="1:12" s="16" customFormat="1" ht="18" customHeight="1">
      <c r="A13" s="9"/>
      <c r="B13" s="109"/>
      <c r="C13" s="151" t="s">
        <v>133</v>
      </c>
      <c r="D13" s="102">
        <v>6467.43</v>
      </c>
      <c r="E13" s="102">
        <v>7131.7960000000021</v>
      </c>
      <c r="F13" s="102">
        <v>7768.2549999999974</v>
      </c>
      <c r="G13" s="102">
        <v>8238.3189999999959</v>
      </c>
      <c r="H13" s="102">
        <v>8704.7170000000042</v>
      </c>
      <c r="I13" s="132">
        <v>9024.0200000000041</v>
      </c>
      <c r="J13" s="102"/>
      <c r="K13" s="102"/>
      <c r="L13" s="9"/>
    </row>
    <row r="14" spans="1:12" s="16" customFormat="1" ht="18" customHeight="1">
      <c r="A14" s="9"/>
      <c r="B14" s="110"/>
      <c r="C14" s="151" t="s">
        <v>134</v>
      </c>
      <c r="D14" s="102">
        <v>3675.5790000000015</v>
      </c>
      <c r="E14" s="102">
        <v>4033.3119999999981</v>
      </c>
      <c r="F14" s="102">
        <v>4493.6460000000006</v>
      </c>
      <c r="G14" s="102">
        <v>4869.619999999999</v>
      </c>
      <c r="H14" s="102">
        <v>5110.8180000000029</v>
      </c>
      <c r="I14" s="132">
        <v>5122.4559999999983</v>
      </c>
      <c r="J14" s="102"/>
      <c r="K14" s="102"/>
      <c r="L14" s="9"/>
    </row>
    <row r="15" spans="1:12" s="16" customFormat="1" ht="18" customHeight="1">
      <c r="A15" s="9"/>
      <c r="B15" s="109"/>
      <c r="C15" s="151" t="s">
        <v>138</v>
      </c>
      <c r="D15" s="102">
        <v>193774.02299999999</v>
      </c>
      <c r="E15" s="102">
        <v>183203.821</v>
      </c>
      <c r="F15" s="102">
        <v>179585.24200000003</v>
      </c>
      <c r="G15" s="102">
        <v>177934.20300000001</v>
      </c>
      <c r="H15" s="102">
        <v>186851.478</v>
      </c>
      <c r="I15" s="132">
        <v>180405.61800000002</v>
      </c>
      <c r="J15" s="102"/>
      <c r="K15" s="102"/>
      <c r="L15" s="9"/>
    </row>
    <row r="16" spans="1:12" s="16" customFormat="1" ht="18" customHeight="1">
      <c r="A16" s="9"/>
      <c r="B16" s="109"/>
      <c r="C16" s="151" t="s">
        <v>139</v>
      </c>
      <c r="D16" s="102">
        <v>190144.356</v>
      </c>
      <c r="E16" s="102">
        <v>179499.08799999999</v>
      </c>
      <c r="F16" s="102">
        <v>175491.04699999999</v>
      </c>
      <c r="G16" s="102">
        <v>173853.15599999999</v>
      </c>
      <c r="H16" s="102">
        <v>182767.932</v>
      </c>
      <c r="I16" s="132">
        <v>175963.65299999999</v>
      </c>
      <c r="J16" s="102"/>
      <c r="K16" s="102"/>
      <c r="L16" s="9"/>
    </row>
    <row r="17" spans="1:12" s="39" customFormat="1" ht="18" customHeight="1">
      <c r="A17" s="35"/>
      <c r="B17" s="109"/>
      <c r="C17" s="151" t="s">
        <v>140</v>
      </c>
      <c r="D17" s="111">
        <f t="shared" ref="D17:G17" si="0">1-D14/D13</f>
        <v>0.43167858020883076</v>
      </c>
      <c r="E17" s="111">
        <f t="shared" si="0"/>
        <v>0.43446054822656222</v>
      </c>
      <c r="F17" s="111">
        <f t="shared" si="0"/>
        <v>0.42153726930951652</v>
      </c>
      <c r="G17" s="111">
        <f t="shared" si="0"/>
        <v>0.40890611300679158</v>
      </c>
      <c r="H17" s="111">
        <f>1-H14/H13</f>
        <v>0.41286798870083885</v>
      </c>
      <c r="I17" s="133">
        <f>1-I14/I13</f>
        <v>0.43235320843703851</v>
      </c>
      <c r="J17" s="111"/>
      <c r="K17" s="111"/>
      <c r="L17" s="35"/>
    </row>
    <row r="18" spans="1:12" s="16" customFormat="1" ht="18" customHeight="1">
      <c r="A18" s="9"/>
      <c r="B18" s="47"/>
      <c r="C18" s="151" t="s">
        <v>141</v>
      </c>
      <c r="D18" s="111">
        <f t="shared" ref="D18:G18" si="1">((D15-D16)/D13)</f>
        <v>0.56122246394626407</v>
      </c>
      <c r="E18" s="111">
        <f t="shared" si="1"/>
        <v>0.51946704588858217</v>
      </c>
      <c r="F18" s="111">
        <f t="shared" si="1"/>
        <v>0.52704178737696394</v>
      </c>
      <c r="G18" s="111">
        <f t="shared" si="1"/>
        <v>0.4953737528250633</v>
      </c>
      <c r="H18" s="111">
        <f>((H15-H16)/H13)</f>
        <v>0.46911875480845616</v>
      </c>
      <c r="I18" s="133">
        <f>((I15-I16)/I13)</f>
        <v>0.49223793830244433</v>
      </c>
      <c r="J18" s="111"/>
      <c r="K18" s="111"/>
      <c r="L18" s="9"/>
    </row>
    <row r="19" spans="1:12" s="16" customFormat="1" ht="18" customHeight="1">
      <c r="A19" s="9"/>
      <c r="B19" s="110"/>
      <c r="C19" s="151" t="s">
        <v>142</v>
      </c>
      <c r="D19" s="111">
        <f t="shared" ref="D19:G19" si="2">D13/D15</f>
        <v>3.3376145573444593E-2</v>
      </c>
      <c r="E19" s="111">
        <f t="shared" si="2"/>
        <v>3.8928205542175902E-2</v>
      </c>
      <c r="F19" s="111">
        <f t="shared" si="2"/>
        <v>4.3256644663485187E-2</v>
      </c>
      <c r="G19" s="111">
        <f t="shared" si="2"/>
        <v>4.6299805552280443E-2</v>
      </c>
      <c r="H19" s="111">
        <f>H13/H15</f>
        <v>4.6586289245194007E-2</v>
      </c>
      <c r="I19" s="133">
        <f>I13/I15</f>
        <v>5.002072607295413E-2</v>
      </c>
      <c r="J19" s="111"/>
      <c r="K19" s="111"/>
      <c r="L19" s="9"/>
    </row>
    <row r="20" spans="1:12" s="16" customFormat="1" ht="18" customHeight="1">
      <c r="A20" s="9"/>
      <c r="B20" s="109"/>
      <c r="C20" s="151" t="s">
        <v>143</v>
      </c>
      <c r="D20" s="111">
        <f t="shared" ref="D20:G20" si="3">D14/D16</f>
        <v>1.9330465953982887E-2</v>
      </c>
      <c r="E20" s="111">
        <f t="shared" si="3"/>
        <v>2.2469818899581252E-2</v>
      </c>
      <c r="F20" s="111">
        <f t="shared" si="3"/>
        <v>2.5606126790046452E-2</v>
      </c>
      <c r="G20" s="111">
        <f t="shared" si="3"/>
        <v>2.8009960313863956E-2</v>
      </c>
      <c r="H20" s="111">
        <f>H14/H16</f>
        <v>2.7963428507797542E-2</v>
      </c>
      <c r="I20" s="133">
        <f>I14/I16</f>
        <v>2.9110875528368343E-2</v>
      </c>
      <c r="J20" s="111"/>
      <c r="K20" s="111"/>
      <c r="L20" s="9"/>
    </row>
    <row r="21" spans="1:12" s="16" customFormat="1" ht="18" customHeight="1">
      <c r="A21" s="9"/>
      <c r="B21" s="109"/>
      <c r="C21" s="151"/>
      <c r="D21" s="111"/>
      <c r="E21" s="111"/>
      <c r="F21" s="111"/>
      <c r="G21" s="111"/>
      <c r="H21" s="111"/>
      <c r="I21" s="133"/>
      <c r="J21" s="111"/>
      <c r="K21" s="111"/>
      <c r="L21" s="9"/>
    </row>
    <row r="22" spans="1:12" s="16" customFormat="1" ht="18" customHeight="1">
      <c r="A22" s="9"/>
      <c r="B22" s="109"/>
      <c r="C22" s="45" t="s">
        <v>172</v>
      </c>
      <c r="D22" s="102"/>
      <c r="E22" s="102"/>
      <c r="F22" s="102"/>
      <c r="G22" s="102"/>
      <c r="H22" s="102"/>
      <c r="I22" s="132"/>
      <c r="J22" s="102"/>
      <c r="K22" s="102"/>
      <c r="L22" s="9"/>
    </row>
    <row r="23" spans="1:12" s="16" customFormat="1" ht="18" customHeight="1">
      <c r="A23" s="9"/>
      <c r="B23" s="109"/>
      <c r="C23" s="151" t="s">
        <v>133</v>
      </c>
      <c r="D23" s="102">
        <v>56982.014000000003</v>
      </c>
      <c r="E23" s="102">
        <v>55695.68</v>
      </c>
      <c r="F23" s="102">
        <v>56506.436000000002</v>
      </c>
      <c r="G23" s="102">
        <v>56884.171000000002</v>
      </c>
      <c r="H23" s="102">
        <v>54896.84</v>
      </c>
      <c r="I23" s="132">
        <v>53746.042999999998</v>
      </c>
      <c r="J23" s="102"/>
      <c r="K23" s="102"/>
      <c r="L23" s="9"/>
    </row>
    <row r="24" spans="1:12" s="16" customFormat="1" ht="18" customHeight="1">
      <c r="A24" s="9"/>
      <c r="B24" s="110"/>
      <c r="C24" s="151" t="s">
        <v>134</v>
      </c>
      <c r="D24" s="102">
        <v>26667.371999999999</v>
      </c>
      <c r="E24" s="102">
        <v>26675.072</v>
      </c>
      <c r="F24" s="102">
        <v>27131.624</v>
      </c>
      <c r="G24" s="102">
        <v>26765.052</v>
      </c>
      <c r="H24" s="102">
        <v>26453.53</v>
      </c>
      <c r="I24" s="132">
        <v>26020.901000000002</v>
      </c>
      <c r="J24" s="102"/>
      <c r="K24" s="102"/>
      <c r="L24" s="9"/>
    </row>
    <row r="25" spans="1:12" s="16" customFormat="1" ht="18" customHeight="1">
      <c r="A25" s="9"/>
      <c r="B25" s="109"/>
      <c r="C25" s="151" t="s">
        <v>138</v>
      </c>
      <c r="D25" s="102">
        <v>83248.87</v>
      </c>
      <c r="E25" s="102">
        <v>80720.025999999998</v>
      </c>
      <c r="F25" s="102">
        <v>79507.623999999996</v>
      </c>
      <c r="G25" s="102">
        <v>78179.217000000004</v>
      </c>
      <c r="H25" s="102">
        <v>71906.847999999998</v>
      </c>
      <c r="I25" s="132">
        <v>69723.381999999998</v>
      </c>
      <c r="J25" s="102"/>
      <c r="K25" s="102"/>
      <c r="L25" s="9"/>
    </row>
    <row r="26" spans="1:12" s="16" customFormat="1" ht="18" customHeight="1">
      <c r="A26" s="9"/>
      <c r="B26" s="109"/>
      <c r="C26" s="151" t="s">
        <v>139</v>
      </c>
      <c r="D26" s="102">
        <v>52036.631000000001</v>
      </c>
      <c r="E26" s="102">
        <v>50613.133000000002</v>
      </c>
      <c r="F26" s="102">
        <v>49382.165000000001</v>
      </c>
      <c r="G26" s="102">
        <v>47401.894</v>
      </c>
      <c r="H26" s="102">
        <v>42650.332000000002</v>
      </c>
      <c r="I26" s="132">
        <v>41356.362999999998</v>
      </c>
      <c r="J26" s="102"/>
      <c r="K26" s="102"/>
      <c r="L26" s="9"/>
    </row>
    <row r="27" spans="1:12" s="39" customFormat="1" ht="18" customHeight="1">
      <c r="A27" s="35"/>
      <c r="B27" s="109"/>
      <c r="C27" s="151" t="s">
        <v>140</v>
      </c>
      <c r="D27" s="111">
        <f t="shared" ref="D27:G27" si="4">1-D24/D23</f>
        <v>0.53200369506069056</v>
      </c>
      <c r="E27" s="111">
        <f t="shared" si="4"/>
        <v>0.52105671391389774</v>
      </c>
      <c r="F27" s="111">
        <f t="shared" si="4"/>
        <v>0.51984896021401883</v>
      </c>
      <c r="G27" s="111">
        <f t="shared" si="4"/>
        <v>0.52948154944545123</v>
      </c>
      <c r="H27" s="111">
        <f>1-H24/H23</f>
        <v>0.51812290106315773</v>
      </c>
      <c r="I27" s="133">
        <f>1-I24/I23</f>
        <v>0.51585457184261907</v>
      </c>
      <c r="J27" s="111"/>
      <c r="K27" s="111"/>
      <c r="L27" s="35"/>
    </row>
    <row r="28" spans="1:12" s="16" customFormat="1" ht="18" customHeight="1">
      <c r="A28" s="9"/>
      <c r="B28" s="47"/>
      <c r="C28" s="151" t="s">
        <v>141</v>
      </c>
      <c r="D28" s="111">
        <f t="shared" ref="D28:G28" si="5">((D25-D26)/D23)</f>
        <v>0.5477559813873899</v>
      </c>
      <c r="E28" s="111">
        <f t="shared" si="5"/>
        <v>0.5405606503053737</v>
      </c>
      <c r="F28" s="111">
        <f t="shared" si="5"/>
        <v>0.53313323459295847</v>
      </c>
      <c r="G28" s="111">
        <f t="shared" si="5"/>
        <v>0.54105250123096638</v>
      </c>
      <c r="H28" s="111">
        <f>((H25-H26)/H23)</f>
        <v>0.5329362491538675</v>
      </c>
      <c r="I28" s="133">
        <f>((I25-I26)/I23)</f>
        <v>0.52779734872760775</v>
      </c>
      <c r="J28" s="111"/>
      <c r="K28" s="111"/>
      <c r="L28" s="9"/>
    </row>
    <row r="29" spans="1:12" s="16" customFormat="1" ht="18" customHeight="1">
      <c r="A29" s="9"/>
      <c r="B29" s="110"/>
      <c r="C29" s="151" t="s">
        <v>142</v>
      </c>
      <c r="D29" s="111">
        <f t="shared" ref="D29:G30" si="6">D23/D25</f>
        <v>0.6844779274481444</v>
      </c>
      <c r="E29" s="111">
        <f t="shared" si="6"/>
        <v>0.68998590263090354</v>
      </c>
      <c r="F29" s="111">
        <f t="shared" si="6"/>
        <v>0.71070462374778054</v>
      </c>
      <c r="G29" s="111">
        <f t="shared" si="6"/>
        <v>0.72761244206372644</v>
      </c>
      <c r="H29" s="111">
        <f>H23/H25</f>
        <v>0.76344383778301617</v>
      </c>
      <c r="I29" s="133">
        <f>I23/I25</f>
        <v>0.77084675840882189</v>
      </c>
      <c r="J29" s="111"/>
      <c r="K29" s="111"/>
      <c r="L29" s="9"/>
    </row>
    <row r="30" spans="1:12" s="16" customFormat="1" ht="18" customHeight="1">
      <c r="A30" s="9"/>
      <c r="B30" s="109"/>
      <c r="C30" s="151" t="s">
        <v>143</v>
      </c>
      <c r="D30" s="111">
        <f t="shared" si="6"/>
        <v>0.51247306921157132</v>
      </c>
      <c r="E30" s="111">
        <f t="shared" si="6"/>
        <v>0.52703854550952223</v>
      </c>
      <c r="F30" s="111">
        <f t="shared" si="6"/>
        <v>0.54942151685735119</v>
      </c>
      <c r="G30" s="111">
        <f t="shared" si="6"/>
        <v>0.56464098248901196</v>
      </c>
      <c r="H30" s="111">
        <f>H24/H26</f>
        <v>0.62024206517313862</v>
      </c>
      <c r="I30" s="133">
        <f>I24/I26</f>
        <v>0.62918736350195981</v>
      </c>
      <c r="J30" s="111"/>
      <c r="K30" s="111"/>
      <c r="L30" s="9"/>
    </row>
    <row r="31" spans="1:12" s="16" customFormat="1" ht="18" customHeight="1">
      <c r="A31" s="9"/>
      <c r="B31" s="109"/>
      <c r="C31" s="152"/>
      <c r="D31" s="102"/>
      <c r="E31" s="102"/>
      <c r="F31" s="102"/>
      <c r="G31" s="102"/>
      <c r="H31" s="102"/>
      <c r="I31" s="132"/>
      <c r="J31" s="102"/>
      <c r="K31" s="102"/>
      <c r="L31" s="9"/>
    </row>
    <row r="32" spans="1:12" s="39" customFormat="1" ht="18" customHeight="1">
      <c r="A32" s="35"/>
      <c r="B32" s="109"/>
      <c r="C32" s="45" t="s">
        <v>144</v>
      </c>
      <c r="D32" s="102"/>
      <c r="E32" s="102"/>
      <c r="F32" s="102"/>
      <c r="G32" s="102"/>
      <c r="H32" s="102"/>
      <c r="I32" s="132"/>
      <c r="J32" s="102"/>
      <c r="K32" s="102"/>
      <c r="L32" s="35"/>
    </row>
    <row r="33" spans="1:14" s="39" customFormat="1" ht="18" customHeight="1">
      <c r="A33" s="35"/>
      <c r="B33" s="109"/>
      <c r="C33" s="151" t="s">
        <v>133</v>
      </c>
      <c r="D33" s="102">
        <v>6063.0969999999998</v>
      </c>
      <c r="E33" s="102">
        <v>6430.1610000000001</v>
      </c>
      <c r="F33" s="102">
        <v>6003.1689999999999</v>
      </c>
      <c r="G33" s="102">
        <v>6253.0940000000001</v>
      </c>
      <c r="H33" s="102">
        <v>6160.2380000000003</v>
      </c>
      <c r="I33" s="132">
        <v>5742.5240000000003</v>
      </c>
      <c r="J33" s="102"/>
      <c r="K33" s="102"/>
      <c r="L33" s="35"/>
    </row>
    <row r="34" spans="1:14" s="16" customFormat="1" ht="18" customHeight="1">
      <c r="A34" s="9"/>
      <c r="B34" s="113"/>
      <c r="C34" s="151" t="s">
        <v>134</v>
      </c>
      <c r="D34" s="102">
        <v>3218.3249999999998</v>
      </c>
      <c r="E34" s="102">
        <v>3634.848</v>
      </c>
      <c r="F34" s="102">
        <v>3439.7579999999998</v>
      </c>
      <c r="G34" s="102">
        <v>3839.471</v>
      </c>
      <c r="H34" s="102">
        <v>3606.7350000000001</v>
      </c>
      <c r="I34" s="132">
        <v>3224.556</v>
      </c>
      <c r="J34" s="102"/>
      <c r="K34" s="102"/>
      <c r="L34" s="35"/>
      <c r="M34" s="39"/>
    </row>
    <row r="35" spans="1:14" s="16" customFormat="1" ht="18" customHeight="1">
      <c r="A35" s="9"/>
      <c r="B35" s="109"/>
      <c r="C35" s="151" t="s">
        <v>138</v>
      </c>
      <c r="D35" s="102">
        <v>110698.39599999999</v>
      </c>
      <c r="E35" s="102">
        <v>110253.075</v>
      </c>
      <c r="F35" s="102">
        <v>110958.68</v>
      </c>
      <c r="G35" s="102">
        <v>112494.41800000001</v>
      </c>
      <c r="H35" s="102">
        <v>114973.129</v>
      </c>
      <c r="I35" s="132">
        <v>114109.607</v>
      </c>
      <c r="J35" s="102"/>
      <c r="K35" s="102"/>
      <c r="L35" s="35"/>
      <c r="M35" s="39"/>
    </row>
    <row r="36" spans="1:14" s="16" customFormat="1" ht="18" customHeight="1">
      <c r="A36" s="9"/>
      <c r="B36" s="109"/>
      <c r="C36" s="151" t="s">
        <v>139</v>
      </c>
      <c r="D36" s="102">
        <v>107461.291</v>
      </c>
      <c r="E36" s="102">
        <v>107092.63099999999</v>
      </c>
      <c r="F36" s="102">
        <v>108032.723</v>
      </c>
      <c r="G36" s="102">
        <v>109738.889</v>
      </c>
      <c r="H36" s="102">
        <v>112065.70600000001</v>
      </c>
      <c r="I36" s="132">
        <v>111266.226</v>
      </c>
      <c r="J36" s="102"/>
      <c r="K36" s="102"/>
      <c r="L36" s="35"/>
      <c r="M36" s="39"/>
    </row>
    <row r="37" spans="1:14" s="16" customFormat="1" ht="18" customHeight="1">
      <c r="A37" s="9"/>
      <c r="B37" s="109"/>
      <c r="C37" s="151" t="s">
        <v>140</v>
      </c>
      <c r="D37" s="111">
        <f t="shared" ref="D37:H37" si="7">1-D34/D33</f>
        <v>0.46919453869862215</v>
      </c>
      <c r="E37" s="111">
        <f t="shared" si="7"/>
        <v>0.43471897515474345</v>
      </c>
      <c r="F37" s="111">
        <f t="shared" si="7"/>
        <v>0.42700963441142503</v>
      </c>
      <c r="G37" s="111">
        <f t="shared" si="7"/>
        <v>0.38598860020335535</v>
      </c>
      <c r="H37" s="111">
        <f t="shared" si="7"/>
        <v>0.41451369249045245</v>
      </c>
      <c r="I37" s="133">
        <f t="shared" ref="I37" si="8">1-I34/I33</f>
        <v>0.43847757536581478</v>
      </c>
      <c r="J37" s="111"/>
      <c r="K37" s="111"/>
      <c r="L37" s="35"/>
      <c r="M37" s="39"/>
    </row>
    <row r="38" spans="1:14" s="16" customFormat="1" ht="18" customHeight="1">
      <c r="A38" s="9"/>
      <c r="B38" s="109"/>
      <c r="C38" s="151" t="s">
        <v>141</v>
      </c>
      <c r="D38" s="111">
        <f t="shared" ref="D38:H38" si="9">((D35-D36)/D33)</f>
        <v>0.53390288824341692</v>
      </c>
      <c r="E38" s="111">
        <f t="shared" si="9"/>
        <v>0.49150308989152885</v>
      </c>
      <c r="F38" s="111">
        <f t="shared" si="9"/>
        <v>0.48740207047311096</v>
      </c>
      <c r="G38" s="111">
        <f t="shared" si="9"/>
        <v>0.44066649245957434</v>
      </c>
      <c r="H38" s="111">
        <f t="shared" si="9"/>
        <v>0.47196601819604944</v>
      </c>
      <c r="I38" s="133">
        <f t="shared" ref="I38" si="10">((I35-I36)/I33)</f>
        <v>0.49514481785361425</v>
      </c>
      <c r="J38" s="111"/>
      <c r="K38" s="111"/>
      <c r="L38" s="35"/>
      <c r="M38" s="39"/>
    </row>
    <row r="39" spans="1:14" s="39" customFormat="1" ht="18" customHeight="1">
      <c r="A39" s="35"/>
      <c r="B39" s="113"/>
      <c r="C39" s="151" t="s">
        <v>142</v>
      </c>
      <c r="D39" s="111">
        <f t="shared" ref="D39:G40" si="11">D33/D35</f>
        <v>5.4771317553688852E-2</v>
      </c>
      <c r="E39" s="111">
        <f t="shared" si="11"/>
        <v>5.8321829119051781E-2</v>
      </c>
      <c r="F39" s="111">
        <f t="shared" si="11"/>
        <v>5.4102743471713975E-2</v>
      </c>
      <c r="G39" s="111">
        <f t="shared" si="11"/>
        <v>5.5585815822434853E-2</v>
      </c>
      <c r="H39" s="111">
        <f>H33/H35</f>
        <v>5.3579806460690479E-2</v>
      </c>
      <c r="I39" s="133">
        <f>I33/I35</f>
        <v>5.0324632175799189E-2</v>
      </c>
      <c r="J39" s="111"/>
      <c r="K39" s="111"/>
      <c r="L39" s="35"/>
    </row>
    <row r="40" spans="1:14" s="16" customFormat="1" ht="18" customHeight="1">
      <c r="A40" s="9"/>
      <c r="B40" s="109"/>
      <c r="C40" s="151" t="s">
        <v>143</v>
      </c>
      <c r="D40" s="111">
        <f t="shared" si="11"/>
        <v>2.9948691012841078E-2</v>
      </c>
      <c r="E40" s="111">
        <f t="shared" si="11"/>
        <v>3.3941158845934044E-2</v>
      </c>
      <c r="F40" s="111">
        <f t="shared" si="11"/>
        <v>3.1839963896864838E-2</v>
      </c>
      <c r="G40" s="111">
        <f t="shared" si="11"/>
        <v>3.4987332521655111E-2</v>
      </c>
      <c r="H40" s="111">
        <f>H34/H36</f>
        <v>3.2184109918515127E-2</v>
      </c>
      <c r="I40" s="133">
        <f>I34/I36</f>
        <v>2.8980546172205034E-2</v>
      </c>
      <c r="J40" s="111"/>
      <c r="K40" s="111"/>
      <c r="L40" s="35"/>
      <c r="M40" s="39"/>
    </row>
    <row r="41" spans="1:14" s="16" customFormat="1" ht="18" customHeight="1">
      <c r="A41" s="9"/>
      <c r="B41" s="109"/>
      <c r="C41" s="152"/>
      <c r="D41" s="102"/>
      <c r="E41" s="102"/>
      <c r="F41" s="102"/>
      <c r="G41" s="102"/>
      <c r="H41" s="102"/>
      <c r="I41" s="132"/>
      <c r="J41" s="102"/>
      <c r="K41" s="102"/>
      <c r="L41" s="35"/>
      <c r="M41" s="39"/>
    </row>
    <row r="42" spans="1:14" s="39" customFormat="1" ht="18" customHeight="1">
      <c r="A42" s="35"/>
      <c r="B42" s="47"/>
      <c r="C42" s="45" t="s">
        <v>145</v>
      </c>
      <c r="D42" s="102"/>
      <c r="E42" s="102"/>
      <c r="F42" s="102"/>
      <c r="G42" s="102"/>
      <c r="H42" s="102"/>
      <c r="I42" s="132"/>
      <c r="J42" s="102"/>
      <c r="K42" s="102"/>
      <c r="L42" s="35"/>
    </row>
    <row r="43" spans="1:14" s="16" customFormat="1" ht="18" customHeight="1">
      <c r="A43" s="9"/>
      <c r="B43" s="47"/>
      <c r="C43" s="151" t="s">
        <v>133</v>
      </c>
      <c r="D43" s="102">
        <v>4593.3429999999998</v>
      </c>
      <c r="E43" s="102">
        <v>4576.9840000000004</v>
      </c>
      <c r="F43" s="102">
        <v>4387.3739999999998</v>
      </c>
      <c r="G43" s="102">
        <v>4594.3220000000001</v>
      </c>
      <c r="H43" s="102">
        <v>4814.8090000000002</v>
      </c>
      <c r="I43" s="132">
        <v>4647.05</v>
      </c>
      <c r="J43" s="102"/>
      <c r="K43" s="102"/>
      <c r="L43" s="35"/>
      <c r="M43" s="39"/>
      <c r="N43" s="102"/>
    </row>
    <row r="44" spans="1:14" s="39" customFormat="1" ht="18" customHeight="1">
      <c r="A44" s="35"/>
      <c r="B44" s="109"/>
      <c r="C44" s="151" t="s">
        <v>134</v>
      </c>
      <c r="D44" s="102">
        <v>1790.5119999999999</v>
      </c>
      <c r="E44" s="102">
        <v>1829.0340000000001</v>
      </c>
      <c r="F44" s="102">
        <v>1648.47</v>
      </c>
      <c r="G44" s="102">
        <v>1758.7329999999999</v>
      </c>
      <c r="H44" s="102">
        <v>1908.511</v>
      </c>
      <c r="I44" s="132">
        <v>1818.4259999999999</v>
      </c>
      <c r="J44" s="102"/>
      <c r="K44" s="102"/>
      <c r="L44" s="35"/>
    </row>
    <row r="45" spans="1:14" s="16" customFormat="1" ht="18" customHeight="1">
      <c r="A45" s="9"/>
      <c r="B45" s="47"/>
      <c r="C45" s="151" t="s">
        <v>138</v>
      </c>
      <c r="D45" s="102">
        <v>68286.967000000004</v>
      </c>
      <c r="E45" s="102">
        <v>68281.312999999995</v>
      </c>
      <c r="F45" s="102">
        <v>67472.838000000003</v>
      </c>
      <c r="G45" s="102">
        <v>67746.264999999999</v>
      </c>
      <c r="H45" s="102">
        <v>69465.812999999995</v>
      </c>
      <c r="I45" s="132">
        <v>69212.125</v>
      </c>
      <c r="J45" s="102"/>
      <c r="K45" s="102"/>
      <c r="L45" s="35"/>
      <c r="M45" s="39"/>
    </row>
    <row r="46" spans="1:14" s="16" customFormat="1" ht="18" customHeight="1">
      <c r="A46" s="9"/>
      <c r="B46" s="109"/>
      <c r="C46" s="151" t="s">
        <v>139</v>
      </c>
      <c r="D46" s="102">
        <v>65129.857000000004</v>
      </c>
      <c r="E46" s="102">
        <v>65181.207999999999</v>
      </c>
      <c r="F46" s="102">
        <v>64396.775000000001</v>
      </c>
      <c r="G46" s="102">
        <v>64554.771999999997</v>
      </c>
      <c r="H46" s="102">
        <v>66195.972999999998</v>
      </c>
      <c r="I46" s="132">
        <v>66022.096999999994</v>
      </c>
      <c r="J46" s="102"/>
      <c r="K46" s="102"/>
      <c r="L46" s="35"/>
      <c r="M46" s="39"/>
    </row>
    <row r="47" spans="1:14" s="39" customFormat="1" ht="18" customHeight="1">
      <c r="A47" s="35"/>
      <c r="B47" s="47"/>
      <c r="C47" s="151" t="s">
        <v>140</v>
      </c>
      <c r="D47" s="111">
        <f t="shared" ref="D47:H47" si="12">1-D44/D43</f>
        <v>0.6101941440036156</v>
      </c>
      <c r="E47" s="111">
        <f t="shared" si="12"/>
        <v>0.60038444530284574</v>
      </c>
      <c r="F47" s="111">
        <f t="shared" si="12"/>
        <v>0.62426955167259501</v>
      </c>
      <c r="G47" s="111">
        <f t="shared" si="12"/>
        <v>0.61719422365258692</v>
      </c>
      <c r="H47" s="111">
        <f t="shared" si="12"/>
        <v>0.60361646744450304</v>
      </c>
      <c r="I47" s="133">
        <f t="shared" ref="I47" si="13">1-I44/I43</f>
        <v>0.60869239625138527</v>
      </c>
      <c r="J47" s="111"/>
      <c r="K47" s="111"/>
      <c r="L47" s="35"/>
    </row>
    <row r="48" spans="1:14" ht="18" customHeight="1">
      <c r="A48" s="5"/>
      <c r="B48" s="47"/>
      <c r="C48" s="151" t="s">
        <v>141</v>
      </c>
      <c r="D48" s="111">
        <f t="shared" ref="D48:H48" si="14">((D45-D46)/D43)</f>
        <v>0.68732293669338451</v>
      </c>
      <c r="E48" s="111">
        <f t="shared" si="14"/>
        <v>0.67732484972636908</v>
      </c>
      <c r="F48" s="111">
        <f t="shared" si="14"/>
        <v>0.70111711470232585</v>
      </c>
      <c r="G48" s="111">
        <f t="shared" si="14"/>
        <v>0.69466027849158207</v>
      </c>
      <c r="H48" s="111">
        <f t="shared" si="14"/>
        <v>0.67912143555434834</v>
      </c>
      <c r="I48" s="133">
        <f t="shared" ref="I48" si="15">((I45-I46)/I43)</f>
        <v>0.68646302492979538</v>
      </c>
      <c r="J48" s="111"/>
      <c r="K48" s="111"/>
      <c r="L48" s="35"/>
      <c r="M48" s="39"/>
    </row>
    <row r="49" spans="1:13" ht="18" customHeight="1">
      <c r="A49" s="5"/>
      <c r="B49" s="47"/>
      <c r="C49" s="151" t="s">
        <v>142</v>
      </c>
      <c r="D49" s="111">
        <f t="shared" ref="D49:H49" si="16">D43/D45</f>
        <v>6.726529529419574E-2</v>
      </c>
      <c r="E49" s="111">
        <f t="shared" si="16"/>
        <v>6.7031282775713477E-2</v>
      </c>
      <c r="F49" s="111">
        <f t="shared" si="16"/>
        <v>6.5024299111295716E-2</v>
      </c>
      <c r="G49" s="111">
        <f t="shared" si="16"/>
        <v>6.7816609520834847E-2</v>
      </c>
      <c r="H49" s="111">
        <f t="shared" si="16"/>
        <v>6.9311921822609354E-2</v>
      </c>
      <c r="I49" s="133">
        <f t="shared" ref="I49" si="17">I43/I45</f>
        <v>6.7142137306143976E-2</v>
      </c>
      <c r="J49" s="111"/>
      <c r="K49" s="111"/>
      <c r="L49" s="35"/>
      <c r="M49" s="39"/>
    </row>
    <row r="50" spans="1:13" ht="18" customHeight="1">
      <c r="A50" s="5"/>
      <c r="B50" s="47"/>
      <c r="C50" s="151" t="s">
        <v>143</v>
      </c>
      <c r="D50" s="111">
        <f t="shared" ref="D50:H50" si="18">D44/D46</f>
        <v>2.7491416110433035E-2</v>
      </c>
      <c r="E50" s="111">
        <f t="shared" si="18"/>
        <v>2.8060756406969322E-2</v>
      </c>
      <c r="F50" s="111">
        <f t="shared" si="18"/>
        <v>2.5598642168027826E-2</v>
      </c>
      <c r="G50" s="111">
        <f t="shared" si="18"/>
        <v>2.7244043244394077E-2</v>
      </c>
      <c r="H50" s="111">
        <f t="shared" si="18"/>
        <v>2.8831225126035989E-2</v>
      </c>
      <c r="I50" s="133">
        <f t="shared" ref="I50" si="19">I44/I46</f>
        <v>2.7542687715599218E-2</v>
      </c>
      <c r="J50" s="111"/>
      <c r="K50" s="111"/>
      <c r="L50" s="35"/>
      <c r="M50" s="39"/>
    </row>
    <row r="51" spans="1:13" ht="18" customHeight="1">
      <c r="A51" s="5"/>
      <c r="B51" s="118"/>
      <c r="C51" s="152"/>
      <c r="D51" s="102"/>
      <c r="E51" s="102"/>
      <c r="F51" s="102"/>
      <c r="G51" s="102"/>
      <c r="H51" s="102"/>
      <c r="I51" s="132"/>
      <c r="J51" s="102"/>
      <c r="K51" s="102"/>
      <c r="L51" s="35"/>
      <c r="M51" s="39"/>
    </row>
    <row r="52" spans="1:13" ht="18" customHeight="1">
      <c r="A52" s="5"/>
      <c r="B52" s="69"/>
      <c r="C52" s="45" t="s">
        <v>39</v>
      </c>
      <c r="D52" s="102"/>
      <c r="E52" s="102"/>
      <c r="F52" s="102"/>
      <c r="G52" s="102"/>
      <c r="H52" s="102"/>
      <c r="I52" s="132"/>
      <c r="J52" s="102"/>
      <c r="K52" s="102"/>
      <c r="L52" s="35"/>
      <c r="M52" s="39"/>
    </row>
    <row r="53" spans="1:13" ht="18" customHeight="1">
      <c r="A53" s="5"/>
      <c r="B53" s="109"/>
      <c r="C53" s="151" t="s">
        <v>133</v>
      </c>
      <c r="D53" s="102">
        <v>1918.0550000000001</v>
      </c>
      <c r="E53" s="102">
        <v>1950.5519999999999</v>
      </c>
      <c r="F53" s="102">
        <v>1910.4469999999999</v>
      </c>
      <c r="G53" s="102">
        <v>1927.9939999999999</v>
      </c>
      <c r="H53" s="102">
        <v>2076.9250000000002</v>
      </c>
      <c r="I53" s="132">
        <v>2037.9839999999999</v>
      </c>
      <c r="J53" s="102"/>
      <c r="K53" s="102"/>
      <c r="L53" s="35"/>
      <c r="M53" s="39"/>
    </row>
    <row r="54" spans="1:13" ht="18" customHeight="1">
      <c r="A54" s="5"/>
      <c r="B54" s="109"/>
      <c r="C54" s="151" t="s">
        <v>134</v>
      </c>
      <c r="D54" s="102">
        <v>752.35599999999999</v>
      </c>
      <c r="E54" s="102">
        <v>755.43</v>
      </c>
      <c r="F54" s="102">
        <v>708.66600000000005</v>
      </c>
      <c r="G54" s="102">
        <v>690.78200000000004</v>
      </c>
      <c r="H54" s="102">
        <v>754.54499999999996</v>
      </c>
      <c r="I54" s="132">
        <v>722.98199999999997</v>
      </c>
      <c r="J54" s="102"/>
      <c r="K54" s="102"/>
      <c r="L54" s="5"/>
    </row>
    <row r="55" spans="1:13" ht="18" customHeight="1">
      <c r="A55" s="5"/>
      <c r="B55" s="109"/>
      <c r="C55" s="151" t="s">
        <v>138</v>
      </c>
      <c r="D55" s="102">
        <v>26815.371999999999</v>
      </c>
      <c r="E55" s="102">
        <v>27685.073</v>
      </c>
      <c r="F55" s="102">
        <v>27755.548999999999</v>
      </c>
      <c r="G55" s="102">
        <v>28251.152999999998</v>
      </c>
      <c r="H55" s="102">
        <v>30244.567999999999</v>
      </c>
      <c r="I55" s="132">
        <v>30241.719000000001</v>
      </c>
      <c r="J55" s="102"/>
      <c r="K55" s="102"/>
      <c r="L55" s="5"/>
    </row>
    <row r="56" spans="1:13" ht="18" customHeight="1">
      <c r="A56" s="5"/>
      <c r="B56" s="109"/>
      <c r="C56" s="151" t="s">
        <v>139</v>
      </c>
      <c r="D56" s="102">
        <v>25539.185000000001</v>
      </c>
      <c r="E56" s="102">
        <v>26380.625</v>
      </c>
      <c r="F56" s="102">
        <v>26444.901000000002</v>
      </c>
      <c r="G56" s="102">
        <v>26896.143</v>
      </c>
      <c r="H56" s="102">
        <v>28797.58</v>
      </c>
      <c r="I56" s="132">
        <v>28814.816999999999</v>
      </c>
      <c r="J56" s="102"/>
      <c r="K56" s="102"/>
      <c r="L56" s="5"/>
    </row>
    <row r="57" spans="1:13" ht="18" customHeight="1">
      <c r="A57" s="5"/>
      <c r="B57" s="109"/>
      <c r="C57" s="151" t="s">
        <v>140</v>
      </c>
      <c r="D57" s="111">
        <f t="shared" ref="D57:H57" si="20">1-D54/D53</f>
        <v>0.60775055981189285</v>
      </c>
      <c r="E57" s="111">
        <f t="shared" si="20"/>
        <v>0.61270963296543746</v>
      </c>
      <c r="F57" s="111">
        <f t="shared" si="20"/>
        <v>0.62905749282759471</v>
      </c>
      <c r="G57" s="111">
        <f t="shared" si="20"/>
        <v>0.64170946590082745</v>
      </c>
      <c r="H57" s="111">
        <f t="shared" si="20"/>
        <v>0.63670089194361856</v>
      </c>
      <c r="I57" s="133">
        <f t="shared" ref="I57" si="21">1-I54/I53</f>
        <v>0.64524647887323949</v>
      </c>
      <c r="J57" s="111"/>
      <c r="K57" s="111"/>
      <c r="L57" s="5"/>
    </row>
    <row r="58" spans="1:13" ht="18" customHeight="1">
      <c r="A58" s="5"/>
      <c r="B58" s="109"/>
      <c r="C58" s="151" t="s">
        <v>141</v>
      </c>
      <c r="D58" s="111">
        <f t="shared" ref="D58:H58" si="22">((D55-D56)/D53)</f>
        <v>0.66535474738732625</v>
      </c>
      <c r="E58" s="111">
        <f t="shared" si="22"/>
        <v>0.66875838224256534</v>
      </c>
      <c r="F58" s="111">
        <f t="shared" si="22"/>
        <v>0.68604258584509148</v>
      </c>
      <c r="G58" s="111">
        <f t="shared" si="22"/>
        <v>0.70280820375996944</v>
      </c>
      <c r="H58" s="111">
        <f t="shared" si="22"/>
        <v>0.69669728083584981</v>
      </c>
      <c r="I58" s="133">
        <f t="shared" ref="I58" si="23">((I55-I56)/I53)</f>
        <v>0.70015368128503552</v>
      </c>
      <c r="J58" s="111"/>
      <c r="K58" s="111"/>
      <c r="L58" s="5"/>
    </row>
    <row r="59" spans="1:13" ht="18" customHeight="1">
      <c r="A59" s="5"/>
      <c r="B59" s="109"/>
      <c r="C59" s="151" t="s">
        <v>142</v>
      </c>
      <c r="D59" s="111">
        <f t="shared" ref="D59:H59" si="24">D53/D55</f>
        <v>7.152818912972754E-2</v>
      </c>
      <c r="E59" s="111">
        <f t="shared" si="24"/>
        <v>7.0455006566173761E-2</v>
      </c>
      <c r="F59" s="111">
        <f t="shared" si="24"/>
        <v>6.8831173182703029E-2</v>
      </c>
      <c r="G59" s="111">
        <f t="shared" si="24"/>
        <v>6.8244789867514435E-2</v>
      </c>
      <c r="H59" s="111">
        <f t="shared" si="24"/>
        <v>6.8671008956054533E-2</v>
      </c>
      <c r="I59" s="133">
        <f t="shared" ref="I59" si="25">I53/I55</f>
        <v>6.7389820003287512E-2</v>
      </c>
      <c r="J59" s="111"/>
      <c r="K59" s="111"/>
      <c r="L59" s="5"/>
    </row>
    <row r="60" spans="1:13" ht="18" customHeight="1">
      <c r="A60" s="5"/>
      <c r="B60" s="109"/>
      <c r="C60" s="151" t="s">
        <v>143</v>
      </c>
      <c r="D60" s="111">
        <f t="shared" ref="D60:H60" si="26">D54/D56</f>
        <v>2.9458888370948406E-2</v>
      </c>
      <c r="E60" s="111">
        <f t="shared" si="26"/>
        <v>2.8635788575896135E-2</v>
      </c>
      <c r="F60" s="111">
        <f t="shared" si="26"/>
        <v>2.6797831460968601E-2</v>
      </c>
      <c r="G60" s="111">
        <f t="shared" si="26"/>
        <v>2.5683310800362714E-2</v>
      </c>
      <c r="H60" s="111">
        <f t="shared" si="26"/>
        <v>2.6201680835681328E-2</v>
      </c>
      <c r="I60" s="133">
        <f t="shared" ref="I60" si="27">I54/I56</f>
        <v>2.5090633058679496E-2</v>
      </c>
      <c r="J60" s="111"/>
      <c r="K60" s="111"/>
      <c r="L60" s="5"/>
    </row>
    <row r="61" spans="1:13" ht="18" customHeight="1">
      <c r="A61" s="5"/>
      <c r="B61" s="109"/>
      <c r="C61" s="152"/>
      <c r="D61" s="102"/>
      <c r="E61" s="102"/>
      <c r="F61" s="102"/>
      <c r="G61" s="102"/>
      <c r="H61" s="102"/>
      <c r="I61" s="132"/>
      <c r="J61" s="102"/>
      <c r="K61" s="102"/>
      <c r="L61" s="5"/>
    </row>
    <row r="62" spans="1:13" ht="18" customHeight="1">
      <c r="A62" s="5"/>
      <c r="B62" s="109"/>
      <c r="C62" s="45" t="s">
        <v>146</v>
      </c>
      <c r="D62" s="102"/>
      <c r="E62" s="102"/>
      <c r="F62" s="102"/>
      <c r="G62" s="102"/>
      <c r="H62" s="102"/>
      <c r="I62" s="132"/>
      <c r="J62" s="102"/>
      <c r="K62" s="102"/>
      <c r="L62" s="5"/>
    </row>
    <row r="63" spans="1:13" ht="18" customHeight="1">
      <c r="A63" s="5"/>
      <c r="B63" s="109"/>
      <c r="C63" s="151" t="s">
        <v>133</v>
      </c>
      <c r="D63" s="102">
        <v>6440.2169999999996</v>
      </c>
      <c r="E63" s="102">
        <v>6609.6660000000002</v>
      </c>
      <c r="F63" s="102">
        <v>6886.81</v>
      </c>
      <c r="G63" s="102">
        <v>6461.94</v>
      </c>
      <c r="H63" s="102">
        <v>6558.5020000000004</v>
      </c>
      <c r="I63" s="132">
        <v>6539.8829999999998</v>
      </c>
      <c r="J63" s="102"/>
      <c r="K63" s="102"/>
      <c r="L63" s="5"/>
    </row>
    <row r="64" spans="1:13" ht="18" customHeight="1">
      <c r="A64" s="5"/>
      <c r="B64" s="109"/>
      <c r="C64" s="151" t="s">
        <v>134</v>
      </c>
      <c r="D64" s="102">
        <v>3176.652</v>
      </c>
      <c r="E64" s="102">
        <v>3249.7060000000001</v>
      </c>
      <c r="F64" s="102">
        <v>3474.8969999999999</v>
      </c>
      <c r="G64" s="102">
        <v>3168.01</v>
      </c>
      <c r="H64" s="102">
        <v>3244.1590000000001</v>
      </c>
      <c r="I64" s="132">
        <v>3124.6509999999998</v>
      </c>
      <c r="J64" s="102"/>
      <c r="K64" s="102"/>
      <c r="L64" s="5"/>
    </row>
    <row r="65" spans="1:15" ht="18" customHeight="1">
      <c r="A65" s="5"/>
      <c r="B65" s="109"/>
      <c r="C65" s="151" t="s">
        <v>138</v>
      </c>
      <c r="D65" s="102">
        <v>53346.207000000002</v>
      </c>
      <c r="E65" s="102">
        <v>56073.999000000003</v>
      </c>
      <c r="F65" s="102">
        <v>56759.292999999998</v>
      </c>
      <c r="G65" s="102">
        <v>55118.506999999998</v>
      </c>
      <c r="H65" s="102">
        <v>57331.749000000003</v>
      </c>
      <c r="I65" s="132">
        <v>57664.345999999998</v>
      </c>
      <c r="J65" s="102"/>
      <c r="K65" s="102"/>
      <c r="L65" s="5"/>
    </row>
    <row r="66" spans="1:15" ht="18" customHeight="1">
      <c r="A66" s="5"/>
      <c r="B66" s="109"/>
      <c r="C66" s="151" t="s">
        <v>139</v>
      </c>
      <c r="D66" s="102">
        <v>49816.841</v>
      </c>
      <c r="E66" s="102">
        <v>52426.284</v>
      </c>
      <c r="F66" s="102">
        <v>53049.24</v>
      </c>
      <c r="G66" s="102">
        <v>51506.023999999998</v>
      </c>
      <c r="H66" s="102">
        <v>53695.442999999999</v>
      </c>
      <c r="I66" s="132">
        <v>53929.785000000003</v>
      </c>
      <c r="J66" s="102"/>
      <c r="K66" s="102"/>
      <c r="L66" s="5"/>
    </row>
    <row r="67" spans="1:15" ht="18" customHeight="1">
      <c r="A67" s="5"/>
      <c r="B67" s="109"/>
      <c r="C67" s="151" t="s">
        <v>140</v>
      </c>
      <c r="D67" s="111">
        <f t="shared" ref="D67:H67" si="28">1-D64/D63</f>
        <v>0.50674767635935247</v>
      </c>
      <c r="E67" s="111">
        <f t="shared" si="28"/>
        <v>0.50834036091990131</v>
      </c>
      <c r="F67" s="111">
        <f t="shared" si="28"/>
        <v>0.49542720069233803</v>
      </c>
      <c r="G67" s="111">
        <f t="shared" si="28"/>
        <v>0.50974320405327189</v>
      </c>
      <c r="H67" s="111">
        <f t="shared" si="28"/>
        <v>0.50535061207574539</v>
      </c>
      <c r="I67" s="133">
        <f t="shared" ref="I67" si="29">1-I64/I63</f>
        <v>0.52221607022633276</v>
      </c>
      <c r="J67" s="111"/>
      <c r="K67" s="111"/>
      <c r="L67" s="153"/>
    </row>
    <row r="68" spans="1:15" ht="18" customHeight="1">
      <c r="A68" s="5"/>
      <c r="B68" s="109"/>
      <c r="C68" s="151" t="s">
        <v>141</v>
      </c>
      <c r="D68" s="111">
        <f t="shared" ref="D68:H68" si="30">((D65-D66)/D63)</f>
        <v>0.54801973287546091</v>
      </c>
      <c r="E68" s="111">
        <f t="shared" si="30"/>
        <v>0.55187584365079922</v>
      </c>
      <c r="F68" s="111">
        <f t="shared" si="30"/>
        <v>0.5387186520319277</v>
      </c>
      <c r="G68" s="111">
        <f t="shared" si="30"/>
        <v>0.55904000965654288</v>
      </c>
      <c r="H68" s="111">
        <f t="shared" si="30"/>
        <v>0.5544415477802711</v>
      </c>
      <c r="I68" s="133">
        <f t="shared" ref="I68" si="31">((I65-I66)/I63)</f>
        <v>0.57104400797384214</v>
      </c>
      <c r="J68" s="111"/>
      <c r="K68" s="111"/>
      <c r="L68" s="5"/>
    </row>
    <row r="69" spans="1:15" ht="18" customHeight="1">
      <c r="A69" s="5"/>
      <c r="B69" s="109"/>
      <c r="C69" s="151" t="s">
        <v>142</v>
      </c>
      <c r="D69" s="111">
        <f t="shared" ref="D69:H69" si="32">D63/D65</f>
        <v>0.12072492801596933</v>
      </c>
      <c r="E69" s="111">
        <f t="shared" si="32"/>
        <v>0.11787399004661679</v>
      </c>
      <c r="F69" s="111">
        <f t="shared" si="32"/>
        <v>0.12133361139646331</v>
      </c>
      <c r="G69" s="111">
        <f t="shared" si="32"/>
        <v>0.11723721036202958</v>
      </c>
      <c r="H69" s="111">
        <f t="shared" si="32"/>
        <v>0.11439563792132</v>
      </c>
      <c r="I69" s="133">
        <f t="shared" ref="I69" si="33">I63/I65</f>
        <v>0.11341293977391159</v>
      </c>
      <c r="J69" s="111"/>
      <c r="K69" s="111"/>
      <c r="L69" s="5"/>
    </row>
    <row r="70" spans="1:15" ht="18" customHeight="1" thickBot="1">
      <c r="A70" s="5"/>
      <c r="B70" s="109"/>
      <c r="C70" s="151" t="s">
        <v>143</v>
      </c>
      <c r="D70" s="111">
        <f t="shared" ref="D70:H70" si="34">D64/D66</f>
        <v>6.3766628638696699E-2</v>
      </c>
      <c r="E70" s="111">
        <f t="shared" si="34"/>
        <v>6.1986197610343699E-2</v>
      </c>
      <c r="F70" s="111">
        <f t="shared" si="34"/>
        <v>6.5503238123675284E-2</v>
      </c>
      <c r="G70" s="111">
        <f t="shared" si="34"/>
        <v>6.1507562688201296E-2</v>
      </c>
      <c r="H70" s="111">
        <f t="shared" si="34"/>
        <v>6.0417771392630097E-2</v>
      </c>
      <c r="I70" s="271">
        <f t="shared" ref="I70" si="35">I64/I66</f>
        <v>5.7939244519517361E-2</v>
      </c>
      <c r="J70" s="111"/>
      <c r="K70" s="111"/>
      <c r="L70" s="5"/>
    </row>
    <row r="71" spans="1:15" ht="15" customHeight="1">
      <c r="A71" s="5"/>
      <c r="B71" s="109"/>
      <c r="C71" s="40"/>
      <c r="D71" s="102"/>
      <c r="E71" s="15"/>
      <c r="F71" s="15"/>
      <c r="G71" s="15"/>
      <c r="H71" s="15"/>
      <c r="I71" s="19"/>
      <c r="J71" s="15"/>
      <c r="K71" s="15"/>
      <c r="L71" s="5"/>
    </row>
    <row r="72" spans="1:15" ht="18" customHeight="1">
      <c r="A72" s="5"/>
      <c r="B72" s="109"/>
      <c r="C72" s="300" t="s">
        <v>183</v>
      </c>
      <c r="D72" s="300"/>
      <c r="E72" s="300"/>
      <c r="F72" s="300"/>
      <c r="G72" s="300"/>
      <c r="H72" s="300"/>
      <c r="I72" s="300"/>
      <c r="J72" s="300"/>
      <c r="K72" s="300"/>
      <c r="L72" s="237"/>
      <c r="M72" s="237"/>
      <c r="N72" s="237"/>
      <c r="O72" s="237"/>
    </row>
    <row r="73" spans="1:15" ht="18" customHeight="1">
      <c r="A73" s="5"/>
      <c r="B73" s="109"/>
      <c r="C73" s="237"/>
      <c r="D73" s="237"/>
      <c r="E73" s="237"/>
      <c r="F73" s="237"/>
      <c r="G73" s="237"/>
      <c r="H73" s="237"/>
      <c r="I73" s="237"/>
      <c r="J73" s="237"/>
      <c r="K73" s="237"/>
      <c r="L73" s="237"/>
      <c r="M73" s="237"/>
      <c r="N73" s="237"/>
      <c r="O73" s="237"/>
    </row>
    <row r="74" spans="1:15" ht="18" customHeight="1">
      <c r="A74" s="5"/>
      <c r="B74" s="109"/>
      <c r="C74" s="40"/>
      <c r="D74" s="15"/>
      <c r="E74" s="15"/>
      <c r="F74" s="15"/>
      <c r="G74" s="15"/>
      <c r="H74" s="15"/>
      <c r="I74" s="19"/>
      <c r="J74" s="15"/>
      <c r="K74" s="15"/>
      <c r="L74" s="5"/>
    </row>
    <row r="75" spans="1:15" ht="18" customHeight="1">
      <c r="A75" s="5"/>
      <c r="B75" s="109"/>
      <c r="C75" s="40"/>
      <c r="D75" s="15"/>
      <c r="E75" s="15"/>
      <c r="F75" s="15"/>
      <c r="G75" s="15"/>
      <c r="H75" s="15"/>
      <c r="I75" s="19"/>
      <c r="J75" s="15"/>
      <c r="K75" s="15"/>
      <c r="L75" s="5"/>
    </row>
  </sheetData>
  <mergeCells count="2">
    <mergeCell ref="C72:K72"/>
    <mergeCell ref="A2:K2"/>
  </mergeCells>
  <phoneticPr fontId="23" type="noConversion"/>
  <pageMargins left="0.74803149606299213" right="0.74803149606299213" top="0.98425196850393704" bottom="0.98425196850393704" header="0.51181102362204722" footer="0.51181102362204722"/>
  <pageSetup paperSize="9" scale="56" orientation="portrait" horizontalDpi="4294967295" verticalDpi="4294967295" r:id="rId1"/>
  <headerFooter alignWithMargins="0"/>
  <ignoredErrors>
    <ignoredError sqref="D30:G30 D37:H38 D27:G27 D28:G28 D40:G40 D39:G39 D29:G29" evalError="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32</vt:i4>
      </vt:variant>
      <vt:variant>
        <vt:lpstr>Named Ranges</vt:lpstr>
      </vt:variant>
      <vt:variant>
        <vt:i4>30</vt:i4>
      </vt:variant>
    </vt:vector>
  </HeadingPairs>
  <TitlesOfParts>
    <vt:vector size="62" baseType="lpstr">
      <vt:lpstr>FRONTPAGE</vt:lpstr>
      <vt:lpstr>Index</vt:lpstr>
      <vt:lpstr>Income Statement</vt:lpstr>
      <vt:lpstr>Balance Sheet</vt:lpstr>
      <vt:lpstr>Group Shareholder's Equity</vt:lpstr>
      <vt:lpstr>Reclassified financial assets</vt:lpstr>
      <vt:lpstr>Core Bank</vt:lpstr>
      <vt:lpstr>Asset Quality Core Bank</vt:lpstr>
      <vt:lpstr>Asset Quality - Country</vt:lpstr>
      <vt:lpstr>Asset Quality Non-Core</vt:lpstr>
      <vt:lpstr>_NAR_</vt:lpstr>
      <vt:lpstr>Capital</vt:lpstr>
      <vt:lpstr>Commercial Bank - Italy</vt:lpstr>
      <vt:lpstr>Commercial Bank - Germany</vt:lpstr>
      <vt:lpstr>Commercial Bank - Austria</vt:lpstr>
      <vt:lpstr>CIB</vt:lpstr>
      <vt:lpstr>CIB Managerial Data</vt:lpstr>
      <vt:lpstr>Poland</vt:lpstr>
      <vt:lpstr>Asset Management</vt:lpstr>
      <vt:lpstr>Asset Gathering</vt:lpstr>
      <vt:lpstr>GBS – CC – Elisions</vt:lpstr>
      <vt:lpstr>CEE</vt:lpstr>
      <vt:lpstr>CEE - Bosnia</vt:lpstr>
      <vt:lpstr>CEE - Bulgaria</vt:lpstr>
      <vt:lpstr>CEE - Croatia</vt:lpstr>
      <vt:lpstr>CEE - Czech Republic &amp; Slovakia</vt:lpstr>
      <vt:lpstr>CEE - Hungary</vt:lpstr>
      <vt:lpstr>CEE - Romania</vt:lpstr>
      <vt:lpstr>CEE - Russia</vt:lpstr>
      <vt:lpstr>CEE - Serbia</vt:lpstr>
      <vt:lpstr>CEE - Slovenia</vt:lpstr>
      <vt:lpstr>Non-Core</vt:lpstr>
      <vt:lpstr>'Asset Gathering'!Print_Area</vt:lpstr>
      <vt:lpstr>'Asset Management'!Print_Area</vt:lpstr>
      <vt:lpstr>'Asset Quality - Country'!Print_Area</vt:lpstr>
      <vt:lpstr>'Asset Quality Core Bank'!Print_Area</vt:lpstr>
      <vt:lpstr>'Asset Quality Non-Core'!Print_Area</vt:lpstr>
      <vt:lpstr>'Balance Sheet'!Print_Area</vt:lpstr>
      <vt:lpstr>Capital!Print_Area</vt:lpstr>
      <vt:lpstr>CEE!Print_Area</vt:lpstr>
      <vt:lpstr>'CEE - Bosnia'!Print_Area</vt:lpstr>
      <vt:lpstr>'CEE - Bulgaria'!Print_Area</vt:lpstr>
      <vt:lpstr>'CEE - Croatia'!Print_Area</vt:lpstr>
      <vt:lpstr>'CEE - Czech Republic &amp; Slovakia'!Print_Area</vt:lpstr>
      <vt:lpstr>'CEE - Hungary'!Print_Area</vt:lpstr>
      <vt:lpstr>'CEE - Romania'!Print_Area</vt:lpstr>
      <vt:lpstr>'CEE - Russia'!Print_Area</vt:lpstr>
      <vt:lpstr>'CEE - Serbia'!Print_Area</vt:lpstr>
      <vt:lpstr>'CEE - Slovenia'!Print_Area</vt:lpstr>
      <vt:lpstr>CIB!Print_Area</vt:lpstr>
      <vt:lpstr>'CIB Managerial Data'!Print_Area</vt:lpstr>
      <vt:lpstr>'Commercial Bank - Austria'!Print_Area</vt:lpstr>
      <vt:lpstr>'Commercial Bank - Germany'!Print_Area</vt:lpstr>
      <vt:lpstr>'Commercial Bank - Italy'!Print_Area</vt:lpstr>
      <vt:lpstr>'Core Bank'!Print_Area</vt:lpstr>
      <vt:lpstr>FRONTPAGE!Print_Area</vt:lpstr>
      <vt:lpstr>'GBS – CC – Elisions'!Print_Area</vt:lpstr>
      <vt:lpstr>'Group Shareholder''s Equity'!Print_Area</vt:lpstr>
      <vt:lpstr>'Income Statement'!Print_Area</vt:lpstr>
      <vt:lpstr>'Non-Core'!Print_Area</vt:lpstr>
      <vt:lpstr>Poland!Print_Area</vt:lpstr>
      <vt:lpstr>'Reclassified financial assets'!Print_Area</vt:lpstr>
    </vt:vector>
  </TitlesOfParts>
  <Company>Unicredit Servizi Informativi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Raffaele Congedo</dc:creator>
  <cp:lastModifiedBy>TUNC TATLICI</cp:lastModifiedBy>
  <cp:lastPrinted>2015-07-29T13:50:23Z</cp:lastPrinted>
  <dcterms:created xsi:type="dcterms:W3CDTF">2011-09-29T14:09:15Z</dcterms:created>
  <dcterms:modified xsi:type="dcterms:W3CDTF">2015-08-05T14:09:24Z</dcterms:modified>
</cp:coreProperties>
</file>