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315" windowWidth="15480" windowHeight="11280" tabRatio="912"/>
  </bookViews>
  <sheets>
    <sheet name="FRONTPAGE" sheetId="983" r:id="rId1"/>
    <sheet name="Index" sheetId="428" r:id="rId2"/>
    <sheet name="Income Statement" sheetId="901" r:id="rId3"/>
    <sheet name="Balance Sheet" sheetId="938" r:id="rId4"/>
    <sheet name="Core Bank" sheetId="965" r:id="rId5"/>
    <sheet name="Asset Quality Core Bank" sheetId="940" r:id="rId6"/>
    <sheet name="Asset Quality - Country" sheetId="942" r:id="rId7"/>
    <sheet name="Asset Quality Non-Core" sheetId="982" r:id="rId8"/>
    <sheet name="_NAR_" sheetId="4" state="hidden" r:id="rId9"/>
    <sheet name="Capital" sheetId="987" r:id="rId10"/>
    <sheet name="Commercial Bank - Italy" sheetId="903" r:id="rId11"/>
    <sheet name="Commercial Bank - Germany" sheetId="943" r:id="rId12"/>
    <sheet name="Commercial Bank - Austria" sheetId="967" r:id="rId13"/>
    <sheet name="CIB" sheetId="968" r:id="rId14"/>
    <sheet name="CIB Managerial Data" sheetId="937" r:id="rId15"/>
    <sheet name="Poland" sheetId="981" r:id="rId16"/>
    <sheet name="Asset Management" sheetId="919" r:id="rId17"/>
    <sheet name="Asset Gathering" sheetId="970" r:id="rId18"/>
    <sheet name="GBS – CC – Elisions" sheetId="985" r:id="rId19"/>
    <sheet name="CEE" sheetId="980" r:id="rId20"/>
    <sheet name="CEE - Bosnia" sheetId="948" r:id="rId21"/>
    <sheet name="CEE - Bulgaria" sheetId="972" r:id="rId22"/>
    <sheet name="CEE - Croatia" sheetId="973" r:id="rId23"/>
    <sheet name="CEE - Czech Republic &amp; Slovakia" sheetId="974" r:id="rId24"/>
    <sheet name="CEE - Hungary" sheetId="975" r:id="rId25"/>
    <sheet name="CEE - Romania" sheetId="976" r:id="rId26"/>
    <sheet name="CEE - Russia" sheetId="977" r:id="rId27"/>
    <sheet name="CEE - Serbia" sheetId="978" r:id="rId28"/>
    <sheet name="CEE - Slovenia" sheetId="979" r:id="rId29"/>
    <sheet name="Non-Core" sheetId="971" r:id="rId30"/>
  </sheets>
  <definedNames>
    <definedName name="_xlnm.Print_Area" localSheetId="17">'Asset Gathering'!$A$1:$M$36</definedName>
    <definedName name="_xlnm.Print_Area" localSheetId="16">'Asset Management'!$A$1:$M$46</definedName>
    <definedName name="_xlnm.Print_Area" localSheetId="6">'Asset Quality - Country'!$B$1:$K$71</definedName>
    <definedName name="_xlnm.Print_Area" localSheetId="5">'Asset Quality Core Bank'!$B$1:$K$56</definedName>
    <definedName name="_xlnm.Print_Area" localSheetId="7">'Asset Quality Non-Core'!$B$1:$K$56</definedName>
    <definedName name="_xlnm.Print_Area" localSheetId="3">'Balance Sheet'!$A$1:$J$39</definedName>
    <definedName name="_xlnm.Print_Area" localSheetId="9">Capital!$A$1:$N$33</definedName>
    <definedName name="_xlnm.Print_Area" localSheetId="19">CEE!$A$1:$N$37</definedName>
    <definedName name="_xlnm.Print_Area" localSheetId="20">'CEE - Bosnia'!$A$1:$N$37</definedName>
    <definedName name="_xlnm.Print_Area" localSheetId="21">'CEE - Bulgaria'!$A$1:$N$37</definedName>
    <definedName name="_xlnm.Print_Area" localSheetId="22">'CEE - Croatia'!$A$1:$N$37</definedName>
    <definedName name="_xlnm.Print_Area" localSheetId="23">'CEE - Czech Republic &amp; Slovakia'!$A$1:$N$37</definedName>
    <definedName name="_xlnm.Print_Area" localSheetId="24">'CEE - Hungary'!$A$1:$N$37</definedName>
    <definedName name="_xlnm.Print_Area" localSheetId="25">'CEE - Romania'!$A$1:$N$37</definedName>
    <definedName name="_xlnm.Print_Area" localSheetId="26">'CEE - Russia'!$A$1:$N$37</definedName>
    <definedName name="_xlnm.Print_Area" localSheetId="27">'CEE - Serbia'!$A$1:$N$37</definedName>
    <definedName name="_xlnm.Print_Area" localSheetId="28">'CEE - Slovenia'!$A$1:$N$37</definedName>
    <definedName name="_xlnm.Print_Area" localSheetId="13">CIB!$A$1:$M$36</definedName>
    <definedName name="_xlnm.Print_Area" localSheetId="14">'CIB Managerial Data'!$A$1:$J$51</definedName>
    <definedName name="_xlnm.Print_Area" localSheetId="12">'Commercial Bank - Austria'!$A$1:$M$36</definedName>
    <definedName name="_xlnm.Print_Area" localSheetId="11">'Commercial Bank - Germany'!$A$1:$M$36</definedName>
    <definedName name="_xlnm.Print_Area" localSheetId="10">'Commercial Bank - Italy'!$A$1:$M$36</definedName>
    <definedName name="_xlnm.Print_Area" localSheetId="4">'Core Bank'!$A$1:$M$37</definedName>
    <definedName name="_xlnm.Print_Area" localSheetId="0">FRONTPAGE!$A$1:$Y$63</definedName>
    <definedName name="_xlnm.Print_Area" localSheetId="18">'GBS – CC – Elisions'!$A$1:$M$36</definedName>
    <definedName name="_xlnm.Print_Area" localSheetId="2">'Income Statement'!$A$1:$M$45</definedName>
    <definedName name="_xlnm.Print_Area" localSheetId="29">'Non-Core'!$A$1:$M$36</definedName>
    <definedName name="_xlnm.Print_Area" localSheetId="15">Poland!$A$1:$N$37</definedName>
  </definedNames>
  <calcPr calcId="145621"/>
</workbook>
</file>

<file path=xl/calcChain.xml><?xml version="1.0" encoding="utf-8"?>
<calcChain xmlns="http://schemas.openxmlformats.org/spreadsheetml/2006/main">
  <c r="E46" i="919" l="1"/>
  <c r="E45" i="919"/>
  <c r="E44" i="919"/>
  <c r="E43" i="919"/>
  <c r="E42" i="919"/>
  <c r="E41" i="919"/>
  <c r="E40" i="919"/>
  <c r="E39" i="919"/>
  <c r="E38" i="919"/>
  <c r="E37" i="919"/>
  <c r="N29" i="987" l="1"/>
  <c r="N28" i="987"/>
  <c r="N27" i="987"/>
  <c r="N26" i="987"/>
  <c r="N25" i="987"/>
  <c r="M29" i="987"/>
  <c r="M28" i="987"/>
  <c r="M27" i="987"/>
  <c r="M26" i="987"/>
  <c r="M25" i="987"/>
  <c r="N18" i="987"/>
  <c r="N17" i="987"/>
  <c r="N12" i="987"/>
  <c r="N11" i="987"/>
  <c r="N10" i="987"/>
  <c r="M18" i="987"/>
  <c r="M17" i="987"/>
  <c r="M12" i="987"/>
  <c r="M11" i="987"/>
  <c r="M10" i="987"/>
  <c r="N14" i="987" l="1"/>
  <c r="M14" i="987"/>
  <c r="N16" i="987"/>
  <c r="M16" i="987"/>
  <c r="M13" i="987"/>
  <c r="N13" i="987"/>
  <c r="M15" i="987"/>
  <c r="N15" i="987"/>
  <c r="K40" i="982" l="1"/>
  <c r="K39" i="982"/>
  <c r="K30" i="940"/>
  <c r="K54" i="940"/>
  <c r="K20" i="940"/>
  <c r="K48" i="940"/>
  <c r="K10" i="940"/>
  <c r="K42" i="940"/>
  <c r="K51" i="940"/>
  <c r="K45" i="940"/>
  <c r="K40" i="940"/>
  <c r="K39" i="940"/>
  <c r="K35" i="940"/>
  <c r="K25" i="940"/>
  <c r="K15" i="940"/>
  <c r="K16" i="940" l="1"/>
  <c r="K26" i="940"/>
  <c r="K36" i="940"/>
  <c r="K10" i="982"/>
  <c r="K35" i="982"/>
  <c r="K11" i="940"/>
  <c r="K21" i="940"/>
  <c r="K49" i="940" s="1"/>
  <c r="K31" i="940"/>
  <c r="K11" i="982"/>
  <c r="K16" i="982"/>
  <c r="K21" i="982"/>
  <c r="K26" i="982"/>
  <c r="K30" i="982"/>
  <c r="K36" i="982"/>
  <c r="K20" i="982"/>
  <c r="K15" i="982"/>
  <c r="K25" i="982"/>
  <c r="K31" i="982"/>
  <c r="K43" i="982" s="1"/>
  <c r="K46" i="982"/>
  <c r="K52" i="982"/>
  <c r="K42" i="982"/>
  <c r="K45" i="982"/>
  <c r="K48" i="982"/>
  <c r="K51" i="982"/>
  <c r="K54" i="982"/>
  <c r="K55" i="940" l="1"/>
  <c r="K52" i="940"/>
  <c r="K55" i="982"/>
  <c r="K49" i="982"/>
  <c r="K43" i="940"/>
  <c r="K46" i="940"/>
  <c r="N29" i="974" l="1"/>
  <c r="N29" i="973"/>
  <c r="N29" i="972"/>
  <c r="N29" i="980"/>
  <c r="N29" i="948" l="1"/>
  <c r="M29" i="971"/>
  <c r="N29" i="979"/>
  <c r="N29" i="978"/>
  <c r="N29" i="977"/>
  <c r="N29" i="976"/>
  <c r="N29" i="975"/>
  <c r="M29" i="970"/>
  <c r="M29" i="919"/>
  <c r="N29" i="981" l="1"/>
  <c r="M29" i="968"/>
  <c r="M29" i="967"/>
  <c r="M29" i="943" l="1"/>
  <c r="M29" i="903"/>
  <c r="M30" i="965"/>
  <c r="M36" i="985" l="1"/>
  <c r="M33" i="985"/>
  <c r="M32" i="985"/>
  <c r="M26" i="985"/>
  <c r="M24" i="985"/>
  <c r="M23" i="985"/>
  <c r="M22" i="985"/>
  <c r="M21" i="985"/>
  <c r="M20" i="985"/>
  <c r="M19" i="985"/>
  <c r="M18" i="985"/>
  <c r="M17" i="985"/>
  <c r="M16" i="985"/>
  <c r="M15" i="985"/>
  <c r="M14" i="985"/>
  <c r="M13" i="985"/>
  <c r="M12" i="985"/>
  <c r="M11" i="985"/>
  <c r="M10" i="985"/>
  <c r="M9" i="985"/>
  <c r="M8" i="985"/>
  <c r="M36" i="901" l="1"/>
  <c r="M34" i="985"/>
  <c r="M38" i="901"/>
  <c r="M25" i="985"/>
  <c r="M29" i="985"/>
  <c r="J40" i="982" l="1"/>
  <c r="J39" i="982"/>
  <c r="J54" i="982"/>
  <c r="J51" i="982"/>
  <c r="J48" i="982"/>
  <c r="J45" i="982"/>
  <c r="J42" i="982"/>
  <c r="J40" i="940"/>
  <c r="J39" i="940"/>
  <c r="J54" i="940"/>
  <c r="J51" i="940"/>
  <c r="J48" i="940"/>
  <c r="J45" i="940"/>
  <c r="J42" i="940"/>
  <c r="J35" i="982" l="1"/>
  <c r="J31" i="982"/>
  <c r="J11" i="982"/>
  <c r="J16" i="982"/>
  <c r="J21" i="982"/>
  <c r="J26" i="982"/>
  <c r="J36" i="982"/>
  <c r="J55" i="982" s="1"/>
  <c r="J15" i="982"/>
  <c r="J36" i="940"/>
  <c r="J31" i="940"/>
  <c r="J25" i="982"/>
  <c r="J10" i="982"/>
  <c r="J20" i="982"/>
  <c r="J30" i="982"/>
  <c r="J11" i="940"/>
  <c r="J21" i="940"/>
  <c r="J16" i="940"/>
  <c r="J26" i="940"/>
  <c r="J10" i="940"/>
  <c r="J15" i="940"/>
  <c r="J20" i="940"/>
  <c r="J25" i="940"/>
  <c r="J30" i="940"/>
  <c r="J35" i="940"/>
  <c r="J52" i="982" l="1"/>
  <c r="J46" i="982"/>
  <c r="J52" i="940"/>
  <c r="J49" i="940"/>
  <c r="J49" i="982"/>
  <c r="J43" i="982"/>
  <c r="J46" i="940"/>
  <c r="J43" i="940"/>
  <c r="J55" i="940"/>
  <c r="C15" i="985" l="1"/>
  <c r="M29" i="972" l="1"/>
  <c r="M29" i="974"/>
  <c r="M29" i="976"/>
  <c r="M29" i="978"/>
  <c r="L29" i="971"/>
  <c r="M29" i="973"/>
  <c r="M29" i="975"/>
  <c r="M29" i="979"/>
  <c r="M29" i="948"/>
  <c r="M29" i="977"/>
  <c r="M29" i="980" l="1"/>
  <c r="L34" i="985" l="1"/>
  <c r="L26" i="985"/>
  <c r="L36" i="985"/>
  <c r="L32" i="985"/>
  <c r="L33" i="985"/>
  <c r="L29" i="968"/>
  <c r="L30" i="965"/>
  <c r="L29" i="903"/>
  <c r="L16" i="985"/>
  <c r="L20" i="985"/>
  <c r="M29" i="981"/>
  <c r="L29" i="970"/>
  <c r="L29" i="943"/>
  <c r="L29" i="967"/>
  <c r="L29" i="919"/>
  <c r="L8" i="985"/>
  <c r="L12" i="985"/>
  <c r="L24" i="985"/>
  <c r="L9" i="985"/>
  <c r="L13" i="985"/>
  <c r="L17" i="985"/>
  <c r="L21" i="985"/>
  <c r="L25" i="985"/>
  <c r="L10" i="985"/>
  <c r="L14" i="985"/>
  <c r="L18" i="985"/>
  <c r="L22" i="985"/>
  <c r="L11" i="985"/>
  <c r="L15" i="985"/>
  <c r="L19" i="985"/>
  <c r="L23" i="985"/>
  <c r="L36" i="901"/>
  <c r="L38" i="901"/>
  <c r="L29" i="985" l="1"/>
  <c r="E26" i="974" l="1"/>
  <c r="E26" i="976"/>
  <c r="E26" i="972"/>
  <c r="E26" i="977"/>
  <c r="E26" i="973"/>
  <c r="E26" i="978"/>
  <c r="E26" i="948"/>
  <c r="E26" i="979"/>
  <c r="E26" i="975"/>
  <c r="E26" i="971"/>
  <c r="E26" i="967"/>
  <c r="E26" i="968"/>
  <c r="E26" i="981"/>
  <c r="E26" i="903"/>
  <c r="E26" i="943"/>
  <c r="E26" i="919"/>
  <c r="E26" i="970"/>
  <c r="E26" i="980"/>
  <c r="E26" i="965"/>
  <c r="E37" i="974" l="1"/>
  <c r="E37" i="981" l="1"/>
  <c r="E37" i="975"/>
  <c r="E37" i="976"/>
  <c r="E37" i="977"/>
  <c r="E37" i="978"/>
  <c r="E37" i="972"/>
  <c r="E37" i="973"/>
  <c r="E37" i="979"/>
  <c r="J26" i="985" l="1"/>
  <c r="F42" i="982"/>
  <c r="E54" i="982"/>
  <c r="E51" i="982"/>
  <c r="E48" i="982"/>
  <c r="E42" i="982"/>
  <c r="D48" i="982"/>
  <c r="D42" i="982"/>
  <c r="I40" i="982"/>
  <c r="H40" i="982"/>
  <c r="G40" i="982"/>
  <c r="F40" i="982"/>
  <c r="E40" i="982"/>
  <c r="D40" i="982"/>
  <c r="I39" i="982"/>
  <c r="H39" i="982"/>
  <c r="G39" i="982"/>
  <c r="F39" i="982"/>
  <c r="E39" i="982"/>
  <c r="D39" i="982"/>
  <c r="C1" i="982"/>
  <c r="I40" i="940"/>
  <c r="I39" i="940"/>
  <c r="D51" i="982" l="1"/>
  <c r="I36" i="982"/>
  <c r="F48" i="982"/>
  <c r="F54" i="982"/>
  <c r="G42" i="982"/>
  <c r="G48" i="982"/>
  <c r="G51" i="982"/>
  <c r="H42" i="982"/>
  <c r="H48" i="982"/>
  <c r="H51" i="982"/>
  <c r="I42" i="982"/>
  <c r="I48" i="982"/>
  <c r="I54" i="982"/>
  <c r="D15" i="982"/>
  <c r="D25" i="982"/>
  <c r="D35" i="982"/>
  <c r="E15" i="982"/>
  <c r="E25" i="982"/>
  <c r="E35" i="982"/>
  <c r="F15" i="982"/>
  <c r="F25" i="982"/>
  <c r="F35" i="982"/>
  <c r="G15" i="982"/>
  <c r="G25" i="982"/>
  <c r="G35" i="982"/>
  <c r="H15" i="982"/>
  <c r="H25" i="982"/>
  <c r="H35" i="982"/>
  <c r="I15" i="982"/>
  <c r="G54" i="982"/>
  <c r="I51" i="982"/>
  <c r="F51" i="982"/>
  <c r="D54" i="982"/>
  <c r="H54" i="982"/>
  <c r="D10" i="982"/>
  <c r="D20" i="982"/>
  <c r="D30" i="982"/>
  <c r="E10" i="982"/>
  <c r="E20" i="982"/>
  <c r="E30" i="982"/>
  <c r="F10" i="982"/>
  <c r="F20" i="982"/>
  <c r="F30" i="982"/>
  <c r="G10" i="982"/>
  <c r="G20" i="982"/>
  <c r="G30" i="982"/>
  <c r="H10" i="982"/>
  <c r="H20" i="982"/>
  <c r="H30" i="982"/>
  <c r="I10" i="982"/>
  <c r="I20" i="982"/>
  <c r="I30" i="982"/>
  <c r="I25" i="982"/>
  <c r="I35" i="982"/>
  <c r="E36" i="982"/>
  <c r="G36" i="982"/>
  <c r="E10" i="940"/>
  <c r="G10" i="940"/>
  <c r="E15" i="940"/>
  <c r="G15" i="940"/>
  <c r="E20" i="940"/>
  <c r="G20" i="940"/>
  <c r="E25" i="940"/>
  <c r="I25" i="940"/>
  <c r="E30" i="940"/>
  <c r="G30" i="940"/>
  <c r="E35" i="940"/>
  <c r="I35" i="940"/>
  <c r="D10" i="940"/>
  <c r="F10" i="940"/>
  <c r="H10" i="940"/>
  <c r="D15" i="940"/>
  <c r="F15" i="940"/>
  <c r="H15" i="940"/>
  <c r="D20" i="940"/>
  <c r="F20" i="940"/>
  <c r="H20" i="940"/>
  <c r="D25" i="940"/>
  <c r="F25" i="940"/>
  <c r="H25" i="940"/>
  <c r="D30" i="940"/>
  <c r="F30" i="940"/>
  <c r="H30" i="940"/>
  <c r="D35" i="940"/>
  <c r="F35" i="940"/>
  <c r="H35" i="940"/>
  <c r="D36" i="982"/>
  <c r="F36" i="982"/>
  <c r="H36" i="982"/>
  <c r="I20" i="940"/>
  <c r="G25" i="940"/>
  <c r="I30" i="940"/>
  <c r="G35" i="940"/>
  <c r="I36" i="940"/>
  <c r="I21" i="940"/>
  <c r="I11" i="940"/>
  <c r="I10" i="940"/>
  <c r="I15" i="940"/>
  <c r="I31" i="940"/>
  <c r="I26" i="940"/>
  <c r="I16" i="940"/>
  <c r="I42" i="940"/>
  <c r="I45" i="940"/>
  <c r="I48" i="940"/>
  <c r="I51" i="940"/>
  <c r="I54" i="940"/>
  <c r="D11" i="982"/>
  <c r="F11" i="982"/>
  <c r="H11" i="982"/>
  <c r="D45" i="982"/>
  <c r="D16" i="982"/>
  <c r="F45" i="982"/>
  <c r="F16" i="982"/>
  <c r="H45" i="982"/>
  <c r="H16" i="982"/>
  <c r="E11" i="982"/>
  <c r="G11" i="982"/>
  <c r="I11" i="982"/>
  <c r="E45" i="982"/>
  <c r="E16" i="982"/>
  <c r="G45" i="982"/>
  <c r="G16" i="982"/>
  <c r="I45" i="982"/>
  <c r="I16" i="982"/>
  <c r="D21" i="982"/>
  <c r="F21" i="982"/>
  <c r="H21" i="982"/>
  <c r="D26" i="982"/>
  <c r="F26" i="982"/>
  <c r="H26" i="982"/>
  <c r="D31" i="982"/>
  <c r="D55" i="982" s="1"/>
  <c r="F31" i="982"/>
  <c r="F55" i="982" s="1"/>
  <c r="H31" i="982"/>
  <c r="H55" i="982" s="1"/>
  <c r="E21" i="982"/>
  <c r="G21" i="982"/>
  <c r="I21" i="982"/>
  <c r="E26" i="982"/>
  <c r="G26" i="982"/>
  <c r="I26" i="982"/>
  <c r="E31" i="982"/>
  <c r="G31" i="982"/>
  <c r="I31" i="982"/>
  <c r="G55" i="982" l="1"/>
  <c r="E55" i="982"/>
  <c r="I46" i="940"/>
  <c r="I55" i="940"/>
  <c r="I49" i="940"/>
  <c r="E52" i="982"/>
  <c r="I52" i="940"/>
  <c r="I43" i="940"/>
  <c r="I55" i="982"/>
  <c r="G52" i="982"/>
  <c r="I49" i="982"/>
  <c r="E49" i="982"/>
  <c r="H52" i="982"/>
  <c r="D52" i="982"/>
  <c r="F49" i="982"/>
  <c r="I46" i="982"/>
  <c r="G46" i="982"/>
  <c r="E46" i="982"/>
  <c r="I43" i="982"/>
  <c r="E43" i="982"/>
  <c r="F43" i="982"/>
  <c r="I52" i="982"/>
  <c r="G49" i="982"/>
  <c r="F52" i="982"/>
  <c r="H49" i="982"/>
  <c r="D49" i="982"/>
  <c r="G43" i="982"/>
  <c r="H46" i="982"/>
  <c r="F46" i="982"/>
  <c r="D46" i="982"/>
  <c r="H43" i="982"/>
  <c r="D43" i="982"/>
  <c r="E37" i="980" l="1"/>
  <c r="J29" i="974" l="1"/>
  <c r="L29" i="981"/>
  <c r="E24" i="973"/>
  <c r="K29" i="973"/>
  <c r="H29" i="919"/>
  <c r="E9" i="975"/>
  <c r="E12" i="974"/>
  <c r="E14" i="974"/>
  <c r="E20" i="974"/>
  <c r="E22" i="974"/>
  <c r="E32" i="975"/>
  <c r="E32" i="977"/>
  <c r="E25" i="978"/>
  <c r="H29" i="979"/>
  <c r="E15" i="976"/>
  <c r="E21" i="976"/>
  <c r="E32" i="976"/>
  <c r="E14" i="975"/>
  <c r="E22" i="975"/>
  <c r="I29" i="975"/>
  <c r="J29" i="975"/>
  <c r="E9" i="972"/>
  <c r="E11" i="972"/>
  <c r="E13" i="972"/>
  <c r="E15" i="972"/>
  <c r="E17" i="972"/>
  <c r="E19" i="972"/>
  <c r="E21" i="972"/>
  <c r="E25" i="972"/>
  <c r="E32" i="972"/>
  <c r="E34" i="972"/>
  <c r="G29" i="948"/>
  <c r="H29" i="981"/>
  <c r="H29" i="974"/>
  <c r="L29" i="974"/>
  <c r="E25" i="975"/>
  <c r="E14" i="980"/>
  <c r="E11" i="973"/>
  <c r="E15" i="973"/>
  <c r="E8" i="976"/>
  <c r="E13" i="979"/>
  <c r="E9" i="981"/>
  <c r="E11" i="981"/>
  <c r="E13" i="981"/>
  <c r="E17" i="981"/>
  <c r="E19" i="981"/>
  <c r="E21" i="981"/>
  <c r="E25" i="981"/>
  <c r="E32" i="981"/>
  <c r="E8" i="981"/>
  <c r="E12" i="981"/>
  <c r="E16" i="981"/>
  <c r="D29" i="981"/>
  <c r="E20" i="981"/>
  <c r="E24" i="981"/>
  <c r="I29" i="981"/>
  <c r="C29" i="973"/>
  <c r="E17" i="973"/>
  <c r="E19" i="973"/>
  <c r="E21" i="973"/>
  <c r="D29" i="978"/>
  <c r="L29" i="978"/>
  <c r="D29" i="972"/>
  <c r="E11" i="975"/>
  <c r="E15" i="975"/>
  <c r="E19" i="975"/>
  <c r="E23" i="975"/>
  <c r="E21" i="977"/>
  <c r="E9" i="978"/>
  <c r="E17" i="978"/>
  <c r="E23" i="978"/>
  <c r="E11" i="980"/>
  <c r="C29" i="980"/>
  <c r="E15" i="980"/>
  <c r="E19" i="980"/>
  <c r="E23" i="980"/>
  <c r="E32" i="980"/>
  <c r="E10" i="980"/>
  <c r="E18" i="980"/>
  <c r="E22" i="980"/>
  <c r="J29" i="980"/>
  <c r="E33" i="973"/>
  <c r="E36" i="973"/>
  <c r="G29" i="973"/>
  <c r="H29" i="973"/>
  <c r="I29" i="973"/>
  <c r="L29" i="973"/>
  <c r="I29" i="976"/>
  <c r="J29" i="976"/>
  <c r="L29" i="976"/>
  <c r="E9" i="979"/>
  <c r="C29" i="979"/>
  <c r="E17" i="979"/>
  <c r="E19" i="979"/>
  <c r="E21" i="979"/>
  <c r="E25" i="979"/>
  <c r="E32" i="979"/>
  <c r="E34" i="979"/>
  <c r="C29" i="948"/>
  <c r="H29" i="948"/>
  <c r="J29" i="948"/>
  <c r="K29" i="948"/>
  <c r="L29" i="948"/>
  <c r="E15" i="977"/>
  <c r="E23" i="977"/>
  <c r="J29" i="977"/>
  <c r="E33" i="981"/>
  <c r="E8" i="972"/>
  <c r="E12" i="972"/>
  <c r="E16" i="972"/>
  <c r="E20" i="972"/>
  <c r="E22" i="972"/>
  <c r="E24" i="972"/>
  <c r="E33" i="972"/>
  <c r="E36" i="972"/>
  <c r="H29" i="972"/>
  <c r="I29" i="972"/>
  <c r="J29" i="972"/>
  <c r="L29" i="972"/>
  <c r="E8" i="973"/>
  <c r="E17" i="975"/>
  <c r="E11" i="976"/>
  <c r="E19" i="976"/>
  <c r="E23" i="976"/>
  <c r="E8" i="979"/>
  <c r="E10" i="979"/>
  <c r="E12" i="979"/>
  <c r="E14" i="979"/>
  <c r="E16" i="979"/>
  <c r="E18" i="979"/>
  <c r="E20" i="979"/>
  <c r="E22" i="979"/>
  <c r="E24" i="979"/>
  <c r="E30" i="979"/>
  <c r="E33" i="979"/>
  <c r="E36" i="979"/>
  <c r="G29" i="979"/>
  <c r="I29" i="979"/>
  <c r="K29" i="979"/>
  <c r="L29" i="979"/>
  <c r="I29" i="948"/>
  <c r="E10" i="972"/>
  <c r="E14" i="972"/>
  <c r="C29" i="972"/>
  <c r="E30" i="972"/>
  <c r="E23" i="972"/>
  <c r="G29" i="972"/>
  <c r="K29" i="972"/>
  <c r="E30" i="973"/>
  <c r="E23" i="973"/>
  <c r="E32" i="973"/>
  <c r="J29" i="973"/>
  <c r="E11" i="974"/>
  <c r="E15" i="974"/>
  <c r="E19" i="974"/>
  <c r="E23" i="974"/>
  <c r="E32" i="974"/>
  <c r="E8" i="974"/>
  <c r="I29" i="974"/>
  <c r="E8" i="975"/>
  <c r="E12" i="975"/>
  <c r="E16" i="975"/>
  <c r="E20" i="975"/>
  <c r="E24" i="975"/>
  <c r="E33" i="975"/>
  <c r="E9" i="977"/>
  <c r="C29" i="977"/>
  <c r="E17" i="977"/>
  <c r="E25" i="977"/>
  <c r="E34" i="977"/>
  <c r="E10" i="977"/>
  <c r="E14" i="977"/>
  <c r="E22" i="977"/>
  <c r="E30" i="977"/>
  <c r="E36" i="977"/>
  <c r="G29" i="977"/>
  <c r="H29" i="977"/>
  <c r="L29" i="977"/>
  <c r="E11" i="978"/>
  <c r="E15" i="978"/>
  <c r="E19" i="978"/>
  <c r="E32" i="978"/>
  <c r="E8" i="978"/>
  <c r="E12" i="978"/>
  <c r="E16" i="978"/>
  <c r="E20" i="978"/>
  <c r="E24" i="978"/>
  <c r="E33" i="978"/>
  <c r="I29" i="978"/>
  <c r="J29" i="978"/>
  <c r="E13" i="973"/>
  <c r="E12" i="973"/>
  <c r="E16" i="973"/>
  <c r="E20" i="973"/>
  <c r="E9" i="973"/>
  <c r="E25" i="973"/>
  <c r="E34" i="973"/>
  <c r="E10" i="974"/>
  <c r="G29" i="974"/>
  <c r="K29" i="974"/>
  <c r="C29" i="975"/>
  <c r="E21" i="975"/>
  <c r="E34" i="975"/>
  <c r="E10" i="975"/>
  <c r="D29" i="975"/>
  <c r="E30" i="975"/>
  <c r="E36" i="975"/>
  <c r="H29" i="975"/>
  <c r="L29" i="975"/>
  <c r="C29" i="976"/>
  <c r="E10" i="976"/>
  <c r="E14" i="976"/>
  <c r="E22" i="976"/>
  <c r="E30" i="976"/>
  <c r="E36" i="976"/>
  <c r="G29" i="976"/>
  <c r="H29" i="976"/>
  <c r="E8" i="977"/>
  <c r="E12" i="977"/>
  <c r="E16" i="977"/>
  <c r="E20" i="977"/>
  <c r="E24" i="977"/>
  <c r="E33" i="977"/>
  <c r="I29" i="977"/>
  <c r="C29" i="978"/>
  <c r="E29" i="978" s="1"/>
  <c r="E10" i="978"/>
  <c r="E14" i="978"/>
  <c r="E18" i="978"/>
  <c r="E22" i="978"/>
  <c r="E30" i="978"/>
  <c r="E36" i="978"/>
  <c r="G29" i="978"/>
  <c r="K29" i="978"/>
  <c r="E11" i="979"/>
  <c r="E15" i="979"/>
  <c r="E23" i="979"/>
  <c r="J29" i="979"/>
  <c r="D29" i="973"/>
  <c r="E18" i="975"/>
  <c r="G29" i="975"/>
  <c r="K29" i="975"/>
  <c r="E9" i="976"/>
  <c r="E17" i="976"/>
  <c r="E18" i="976"/>
  <c r="D29" i="976"/>
  <c r="K29" i="977"/>
  <c r="E23" i="981"/>
  <c r="E10" i="973"/>
  <c r="E22" i="973"/>
  <c r="E16" i="974"/>
  <c r="E24" i="974"/>
  <c r="E13" i="975"/>
  <c r="E13" i="976"/>
  <c r="K29" i="976"/>
  <c r="E13" i="977"/>
  <c r="E11" i="977"/>
  <c r="E19" i="977"/>
  <c r="E21" i="978"/>
  <c r="E34" i="978"/>
  <c r="H29" i="978"/>
  <c r="E29" i="975"/>
  <c r="E18" i="977"/>
  <c r="D29" i="977"/>
  <c r="E29" i="977" s="1"/>
  <c r="E18" i="972"/>
  <c r="E25" i="976"/>
  <c r="E34" i="976"/>
  <c r="E15" i="981"/>
  <c r="J29" i="981"/>
  <c r="E14" i="973"/>
  <c r="E18" i="973"/>
  <c r="D29" i="979"/>
  <c r="E8" i="980"/>
  <c r="E12" i="980"/>
  <c r="E16" i="980"/>
  <c r="E20" i="980"/>
  <c r="E24" i="980"/>
  <c r="E33" i="980"/>
  <c r="I29" i="980"/>
  <c r="E9" i="980"/>
  <c r="E13" i="980"/>
  <c r="E17" i="980"/>
  <c r="E21" i="980"/>
  <c r="E25" i="980"/>
  <c r="E34" i="980"/>
  <c r="D29" i="980"/>
  <c r="E30" i="980"/>
  <c r="E36" i="980"/>
  <c r="G29" i="980"/>
  <c r="H29" i="980"/>
  <c r="K29" i="980"/>
  <c r="L29" i="980"/>
  <c r="E9" i="974"/>
  <c r="E13" i="974"/>
  <c r="E17" i="974"/>
  <c r="E21" i="974"/>
  <c r="E25" i="974"/>
  <c r="E34" i="974"/>
  <c r="D29" i="974"/>
  <c r="E18" i="974"/>
  <c r="C29" i="974"/>
  <c r="E12" i="976"/>
  <c r="E16" i="976"/>
  <c r="E20" i="976"/>
  <c r="E24" i="976"/>
  <c r="E33" i="976"/>
  <c r="E13" i="978"/>
  <c r="C29" i="981"/>
  <c r="E34" i="981"/>
  <c r="E10" i="981"/>
  <c r="E14" i="981"/>
  <c r="E18" i="981"/>
  <c r="E22" i="981"/>
  <c r="E30" i="981"/>
  <c r="E36" i="981"/>
  <c r="G29" i="981"/>
  <c r="K29" i="981"/>
  <c r="D29" i="919"/>
  <c r="F29" i="919"/>
  <c r="G29" i="919"/>
  <c r="I29" i="919"/>
  <c r="J29" i="919"/>
  <c r="K29" i="919"/>
  <c r="E30" i="974"/>
  <c r="E33" i="974"/>
  <c r="E36" i="974"/>
  <c r="E29" i="979" l="1"/>
  <c r="E29" i="974"/>
  <c r="E29" i="976"/>
  <c r="E29" i="972"/>
  <c r="E29" i="981"/>
  <c r="E29" i="980"/>
  <c r="E29" i="973"/>
  <c r="E36" i="943" l="1"/>
  <c r="J32" i="985"/>
  <c r="J25" i="985"/>
  <c r="J23" i="985"/>
  <c r="J21" i="985"/>
  <c r="J19" i="985"/>
  <c r="J17" i="985"/>
  <c r="J15" i="985"/>
  <c r="K15" i="985"/>
  <c r="K9" i="985"/>
  <c r="J36" i="901"/>
  <c r="I15" i="985"/>
  <c r="C26" i="985"/>
  <c r="D33" i="985"/>
  <c r="H36" i="940"/>
  <c r="G36" i="940"/>
  <c r="F36" i="940"/>
  <c r="E36" i="940"/>
  <c r="D36" i="940"/>
  <c r="H31" i="940"/>
  <c r="G31" i="940"/>
  <c r="F31" i="940"/>
  <c r="E31" i="940"/>
  <c r="D31" i="940"/>
  <c r="H26" i="940"/>
  <c r="G26" i="940"/>
  <c r="F26" i="940"/>
  <c r="E26" i="940"/>
  <c r="D26" i="940"/>
  <c r="H21" i="940"/>
  <c r="G21" i="940"/>
  <c r="F21" i="940"/>
  <c r="E21" i="940"/>
  <c r="D21" i="940"/>
  <c r="H16" i="940"/>
  <c r="G16" i="940"/>
  <c r="F16" i="940"/>
  <c r="E16" i="940"/>
  <c r="D16" i="940"/>
  <c r="H11" i="940"/>
  <c r="G11" i="940"/>
  <c r="F11" i="940"/>
  <c r="E11" i="940"/>
  <c r="D11" i="940"/>
  <c r="H42" i="940"/>
  <c r="E37" i="948"/>
  <c r="E36" i="948"/>
  <c r="E34" i="948"/>
  <c r="E33" i="948"/>
  <c r="E32" i="948"/>
  <c r="E30" i="948"/>
  <c r="E24" i="948"/>
  <c r="E23" i="948"/>
  <c r="E22" i="948"/>
  <c r="E21" i="948"/>
  <c r="E20" i="948"/>
  <c r="E19" i="948"/>
  <c r="E18" i="948"/>
  <c r="E17" i="948"/>
  <c r="E16" i="948"/>
  <c r="E15" i="948"/>
  <c r="E13" i="948"/>
  <c r="E9" i="948"/>
  <c r="E8" i="948"/>
  <c r="E35" i="919"/>
  <c r="E33" i="919"/>
  <c r="E25" i="919"/>
  <c r="E23" i="919"/>
  <c r="E21" i="919"/>
  <c r="E19" i="919"/>
  <c r="E17" i="919"/>
  <c r="E15" i="919"/>
  <c r="E11" i="919"/>
  <c r="E9" i="919"/>
  <c r="D51" i="940"/>
  <c r="F48" i="940"/>
  <c r="F42" i="940"/>
  <c r="E40" i="940"/>
  <c r="F39" i="940"/>
  <c r="E39" i="940"/>
  <c r="G54" i="940"/>
  <c r="G51" i="940"/>
  <c r="G48" i="940"/>
  <c r="G45" i="940"/>
  <c r="G42" i="940"/>
  <c r="H40" i="940"/>
  <c r="D40" i="940"/>
  <c r="H39" i="940"/>
  <c r="D39" i="940"/>
  <c r="H54" i="940"/>
  <c r="F54" i="940"/>
  <c r="E54" i="940"/>
  <c r="F51" i="940"/>
  <c r="F45" i="940"/>
  <c r="E42" i="940"/>
  <c r="E14" i="948"/>
  <c r="E10" i="948"/>
  <c r="E24" i="919"/>
  <c r="E22" i="919"/>
  <c r="E18" i="919"/>
  <c r="E16" i="919"/>
  <c r="E14" i="919"/>
  <c r="E12" i="919"/>
  <c r="E10" i="919"/>
  <c r="E8" i="919"/>
  <c r="G40" i="940"/>
  <c r="G39" i="940"/>
  <c r="E20" i="919"/>
  <c r="E25" i="948"/>
  <c r="E12" i="948"/>
  <c r="E11" i="948"/>
  <c r="D29" i="948"/>
  <c r="E29" i="948" s="1"/>
  <c r="F40" i="940"/>
  <c r="E45" i="901"/>
  <c r="C1" i="942"/>
  <c r="C29" i="919"/>
  <c r="E29" i="919" s="1"/>
  <c r="E45" i="940"/>
  <c r="E48" i="940"/>
  <c r="E51" i="940"/>
  <c r="E13" i="919"/>
  <c r="D48" i="940"/>
  <c r="D42" i="940"/>
  <c r="D54" i="940"/>
  <c r="H48" i="940"/>
  <c r="H51" i="940"/>
  <c r="H45" i="940"/>
  <c r="D45" i="940"/>
  <c r="D36" i="985" l="1"/>
  <c r="C10" i="985"/>
  <c r="C12" i="985"/>
  <c r="C14" i="985"/>
  <c r="C17" i="985"/>
  <c r="C19" i="985"/>
  <c r="C21" i="985"/>
  <c r="C23" i="985"/>
  <c r="I33" i="985"/>
  <c r="I36" i="985"/>
  <c r="K8" i="985"/>
  <c r="K12" i="985"/>
  <c r="K22" i="985"/>
  <c r="K33" i="985"/>
  <c r="K36" i="985"/>
  <c r="C9" i="985"/>
  <c r="J11" i="985"/>
  <c r="C25" i="985"/>
  <c r="J34" i="985"/>
  <c r="D34" i="985"/>
  <c r="C34" i="985"/>
  <c r="F34" i="985"/>
  <c r="G34" i="985"/>
  <c r="H34" i="985"/>
  <c r="C11" i="985"/>
  <c r="C16" i="985"/>
  <c r="C20" i="985"/>
  <c r="C22" i="985"/>
  <c r="C24" i="985"/>
  <c r="C13" i="985"/>
  <c r="C18" i="985"/>
  <c r="D26" i="985"/>
  <c r="E26" i="985" s="1"/>
  <c r="F26" i="985"/>
  <c r="G26" i="985"/>
  <c r="H26" i="985"/>
  <c r="I26" i="985"/>
  <c r="K26" i="985"/>
  <c r="D32" i="985"/>
  <c r="F32" i="985"/>
  <c r="H32" i="985"/>
  <c r="C36" i="985"/>
  <c r="F33" i="985"/>
  <c r="G36" i="985"/>
  <c r="H33" i="985"/>
  <c r="I34" i="985"/>
  <c r="K34" i="985"/>
  <c r="J36" i="985"/>
  <c r="C32" i="985"/>
  <c r="G32" i="985"/>
  <c r="C33" i="985"/>
  <c r="F36" i="985"/>
  <c r="G33" i="985"/>
  <c r="H36" i="985"/>
  <c r="I32" i="985"/>
  <c r="K32" i="985"/>
  <c r="J33" i="985"/>
  <c r="G17" i="985"/>
  <c r="G21" i="985"/>
  <c r="G25" i="985"/>
  <c r="H10" i="985"/>
  <c r="I8" i="985"/>
  <c r="I12" i="985"/>
  <c r="I16" i="985"/>
  <c r="I20" i="985"/>
  <c r="I24" i="985"/>
  <c r="K16" i="985"/>
  <c r="K20" i="985"/>
  <c r="K24" i="985"/>
  <c r="J9" i="985"/>
  <c r="K13" i="985"/>
  <c r="J13" i="985"/>
  <c r="D16" i="985"/>
  <c r="D20" i="985"/>
  <c r="E20" i="985" s="1"/>
  <c r="D24" i="985"/>
  <c r="F8" i="985"/>
  <c r="F12" i="985"/>
  <c r="F17" i="985"/>
  <c r="F21" i="985"/>
  <c r="F25" i="985"/>
  <c r="G10" i="985"/>
  <c r="K10" i="985"/>
  <c r="D8" i="985"/>
  <c r="D12" i="985"/>
  <c r="K11" i="985"/>
  <c r="G14" i="985"/>
  <c r="H14" i="985"/>
  <c r="K14" i="985"/>
  <c r="K18" i="985"/>
  <c r="E18" i="968"/>
  <c r="E14" i="970"/>
  <c r="E18" i="943"/>
  <c r="F9" i="985"/>
  <c r="F13" i="985"/>
  <c r="F16" i="985"/>
  <c r="F20" i="985"/>
  <c r="F24" i="985"/>
  <c r="G9" i="985"/>
  <c r="G13" i="985"/>
  <c r="G18" i="985"/>
  <c r="G22" i="985"/>
  <c r="H18" i="985"/>
  <c r="H22" i="985"/>
  <c r="I11" i="985"/>
  <c r="I19" i="985"/>
  <c r="I23" i="985"/>
  <c r="K17" i="985"/>
  <c r="K19" i="985"/>
  <c r="K21" i="985"/>
  <c r="K23" i="985"/>
  <c r="K25" i="985"/>
  <c r="J8" i="985"/>
  <c r="J10" i="985"/>
  <c r="J12" i="985"/>
  <c r="J14" i="985"/>
  <c r="J16" i="985"/>
  <c r="J20" i="985"/>
  <c r="J22" i="985"/>
  <c r="J24" i="985"/>
  <c r="E22" i="903"/>
  <c r="E30" i="903"/>
  <c r="D9" i="985"/>
  <c r="D17" i="985"/>
  <c r="C8" i="985"/>
  <c r="H15" i="985"/>
  <c r="H23" i="985"/>
  <c r="D10" i="985"/>
  <c r="D14" i="985"/>
  <c r="D18" i="985"/>
  <c r="D22" i="985"/>
  <c r="F10" i="985"/>
  <c r="F14" i="985"/>
  <c r="F18" i="985"/>
  <c r="F22" i="985"/>
  <c r="G11" i="985"/>
  <c r="G15" i="985"/>
  <c r="G19" i="985"/>
  <c r="G23" i="985"/>
  <c r="H8" i="985"/>
  <c r="H12" i="985"/>
  <c r="H16" i="985"/>
  <c r="H20" i="985"/>
  <c r="H24" i="985"/>
  <c r="I9" i="985"/>
  <c r="I13" i="985"/>
  <c r="I17" i="985"/>
  <c r="I21" i="985"/>
  <c r="I25" i="985"/>
  <c r="D21" i="985"/>
  <c r="D25" i="985"/>
  <c r="H11" i="985"/>
  <c r="H19" i="985"/>
  <c r="D19" i="985"/>
  <c r="D23" i="985"/>
  <c r="E36" i="985"/>
  <c r="F11" i="985"/>
  <c r="F15" i="985"/>
  <c r="F19" i="985"/>
  <c r="F23" i="985"/>
  <c r="G8" i="985"/>
  <c r="G12" i="985"/>
  <c r="G16" i="985"/>
  <c r="G20" i="985"/>
  <c r="G24" i="985"/>
  <c r="H9" i="985"/>
  <c r="H13" i="985"/>
  <c r="H17" i="985"/>
  <c r="H21" i="985"/>
  <c r="H25" i="985"/>
  <c r="I10" i="985"/>
  <c r="I14" i="985"/>
  <c r="I18" i="985"/>
  <c r="I22" i="985"/>
  <c r="E10" i="965"/>
  <c r="E22" i="965"/>
  <c r="D43" i="940"/>
  <c r="G46" i="940"/>
  <c r="J18" i="985"/>
  <c r="D11" i="985"/>
  <c r="D13" i="985"/>
  <c r="D15" i="985"/>
  <c r="E15" i="985" s="1"/>
  <c r="E25" i="970"/>
  <c r="E10" i="903"/>
  <c r="E18" i="903"/>
  <c r="D29" i="971"/>
  <c r="I29" i="971"/>
  <c r="H49" i="940"/>
  <c r="H46" i="940"/>
  <c r="H55" i="940"/>
  <c r="E40" i="901"/>
  <c r="E23" i="903"/>
  <c r="E8" i="971"/>
  <c r="E9" i="971"/>
  <c r="E10" i="971"/>
  <c r="E11" i="971"/>
  <c r="E12" i="971"/>
  <c r="E13" i="971"/>
  <c r="E14" i="971"/>
  <c r="E15" i="971"/>
  <c r="E16" i="971"/>
  <c r="E17" i="971"/>
  <c r="E19" i="971"/>
  <c r="E20" i="971"/>
  <c r="E21" i="971"/>
  <c r="E33" i="943"/>
  <c r="E31" i="965"/>
  <c r="E14" i="965"/>
  <c r="F49" i="940"/>
  <c r="E36" i="903"/>
  <c r="E44" i="901"/>
  <c r="E10" i="943"/>
  <c r="E13" i="943"/>
  <c r="F36" i="901"/>
  <c r="H36" i="901"/>
  <c r="E11" i="903"/>
  <c r="E15" i="903"/>
  <c r="E25" i="903"/>
  <c r="H29" i="970"/>
  <c r="E9" i="968"/>
  <c r="E17" i="968"/>
  <c r="C29" i="968"/>
  <c r="E19" i="968"/>
  <c r="E22" i="968"/>
  <c r="E16" i="903"/>
  <c r="E20" i="903"/>
  <c r="E24" i="903"/>
  <c r="C29" i="970"/>
  <c r="E29" i="970" s="1"/>
  <c r="E22" i="971"/>
  <c r="E23" i="971"/>
  <c r="E24" i="971"/>
  <c r="E25" i="971"/>
  <c r="E30" i="971"/>
  <c r="E32" i="971"/>
  <c r="E33" i="971"/>
  <c r="E34" i="971"/>
  <c r="H29" i="967"/>
  <c r="E21" i="967"/>
  <c r="D55" i="940"/>
  <c r="F55" i="940"/>
  <c r="C29" i="967"/>
  <c r="H29" i="968"/>
  <c r="F29" i="971"/>
  <c r="J29" i="971"/>
  <c r="E10" i="970"/>
  <c r="E12" i="970"/>
  <c r="I29" i="970"/>
  <c r="E19" i="970"/>
  <c r="E21" i="970"/>
  <c r="E23" i="970"/>
  <c r="E32" i="970"/>
  <c r="E34" i="970"/>
  <c r="E37" i="965"/>
  <c r="E33" i="903"/>
  <c r="D29" i="970"/>
  <c r="E36" i="971"/>
  <c r="D46" i="940"/>
  <c r="G49" i="940"/>
  <c r="G55" i="940"/>
  <c r="E11" i="901"/>
  <c r="E15" i="901"/>
  <c r="E19" i="901"/>
  <c r="E23" i="901"/>
  <c r="E28" i="901"/>
  <c r="E32" i="901"/>
  <c r="J29" i="903"/>
  <c r="E12" i="943"/>
  <c r="E21" i="943"/>
  <c r="E32" i="943"/>
  <c r="F29" i="943"/>
  <c r="E9" i="967"/>
  <c r="E11" i="967"/>
  <c r="E13" i="967"/>
  <c r="E15" i="967"/>
  <c r="E17" i="967"/>
  <c r="E19" i="967"/>
  <c r="E23" i="967"/>
  <c r="E25" i="967"/>
  <c r="E32" i="967"/>
  <c r="E34" i="967"/>
  <c r="E8" i="968"/>
  <c r="E30" i="968"/>
  <c r="E32" i="968"/>
  <c r="E34" i="968"/>
  <c r="G29" i="967"/>
  <c r="C29" i="971"/>
  <c r="E18" i="965"/>
  <c r="E14" i="903"/>
  <c r="C29" i="903"/>
  <c r="E17" i="903"/>
  <c r="E21" i="903"/>
  <c r="E34" i="903"/>
  <c r="F29" i="903"/>
  <c r="G29" i="943"/>
  <c r="E12" i="968"/>
  <c r="E13" i="968"/>
  <c r="E15" i="968"/>
  <c r="E16" i="968"/>
  <c r="F29" i="970"/>
  <c r="J29" i="970"/>
  <c r="E34" i="943"/>
  <c r="D29" i="967"/>
  <c r="I29" i="967"/>
  <c r="E23" i="968"/>
  <c r="E24" i="968"/>
  <c r="E25" i="968"/>
  <c r="G29" i="970"/>
  <c r="K29" i="970"/>
  <c r="K29" i="967"/>
  <c r="H29" i="971"/>
  <c r="E37" i="901"/>
  <c r="E26" i="901"/>
  <c r="E30" i="901"/>
  <c r="E13" i="901"/>
  <c r="C38" i="901"/>
  <c r="E42" i="901"/>
  <c r="H30" i="965"/>
  <c r="K36" i="901"/>
  <c r="H29" i="903"/>
  <c r="E11" i="943"/>
  <c r="E15" i="943"/>
  <c r="E19" i="943"/>
  <c r="E23" i="943"/>
  <c r="E14" i="943"/>
  <c r="E22" i="943"/>
  <c r="E30" i="943"/>
  <c r="F29" i="967"/>
  <c r="J29" i="967"/>
  <c r="E8" i="970"/>
  <c r="E9" i="970"/>
  <c r="E11" i="970"/>
  <c r="E13" i="970"/>
  <c r="E15" i="970"/>
  <c r="E16" i="970"/>
  <c r="E17" i="970"/>
  <c r="E18" i="970"/>
  <c r="E20" i="970"/>
  <c r="E22" i="970"/>
  <c r="E24" i="970"/>
  <c r="E30" i="970"/>
  <c r="E33" i="970"/>
  <c r="E36" i="970"/>
  <c r="G29" i="971"/>
  <c r="K29" i="971"/>
  <c r="E10" i="901"/>
  <c r="E22" i="901"/>
  <c r="I36" i="901"/>
  <c r="E8" i="965"/>
  <c r="E16" i="965"/>
  <c r="E24" i="965"/>
  <c r="G29" i="968"/>
  <c r="F43" i="940"/>
  <c r="D49" i="940"/>
  <c r="G30" i="965"/>
  <c r="I30" i="965"/>
  <c r="K30" i="965"/>
  <c r="E9" i="943"/>
  <c r="E17" i="943"/>
  <c r="E25" i="943"/>
  <c r="E10" i="968"/>
  <c r="E25" i="901"/>
  <c r="F52" i="940"/>
  <c r="E41" i="901"/>
  <c r="E14" i="901"/>
  <c r="C36" i="901"/>
  <c r="E12" i="965"/>
  <c r="E20" i="965"/>
  <c r="D29" i="943"/>
  <c r="J29" i="943"/>
  <c r="K29" i="968"/>
  <c r="H43" i="940"/>
  <c r="H52" i="940"/>
  <c r="F46" i="940"/>
  <c r="E9" i="901"/>
  <c r="E17" i="901"/>
  <c r="E21" i="901"/>
  <c r="E8" i="901"/>
  <c r="E12" i="901"/>
  <c r="E16" i="901"/>
  <c r="E20" i="901"/>
  <c r="E24" i="901"/>
  <c r="G36" i="901"/>
  <c r="C30" i="965"/>
  <c r="E34" i="965"/>
  <c r="E18" i="971"/>
  <c r="E9" i="903"/>
  <c r="E13" i="903"/>
  <c r="E8" i="903"/>
  <c r="E12" i="903"/>
  <c r="E19" i="903"/>
  <c r="E32" i="903"/>
  <c r="E8" i="943"/>
  <c r="E16" i="943"/>
  <c r="H29" i="943"/>
  <c r="F29" i="968"/>
  <c r="J29" i="968"/>
  <c r="D29" i="968"/>
  <c r="I29" i="968"/>
  <c r="E36" i="968"/>
  <c r="E29" i="901"/>
  <c r="E27" i="901"/>
  <c r="E31" i="901"/>
  <c r="E33" i="901"/>
  <c r="D29" i="903"/>
  <c r="E29" i="903" s="1"/>
  <c r="D36" i="901"/>
  <c r="D38" i="901"/>
  <c r="F38" i="901"/>
  <c r="G38" i="901"/>
  <c r="H38" i="901"/>
  <c r="J38" i="901"/>
  <c r="E19" i="965"/>
  <c r="E21" i="965"/>
  <c r="E23" i="965"/>
  <c r="E25" i="965"/>
  <c r="E33" i="965"/>
  <c r="E35" i="965"/>
  <c r="F30" i="965"/>
  <c r="J30" i="965"/>
  <c r="K38" i="901"/>
  <c r="G29" i="903"/>
  <c r="I29" i="903"/>
  <c r="K29" i="903"/>
  <c r="C29" i="943"/>
  <c r="E20" i="943"/>
  <c r="E24" i="943"/>
  <c r="I29" i="943"/>
  <c r="K29" i="943"/>
  <c r="E8" i="967"/>
  <c r="E10" i="967"/>
  <c r="E12" i="967"/>
  <c r="E14" i="967"/>
  <c r="E16" i="967"/>
  <c r="E18" i="967"/>
  <c r="E20" i="967"/>
  <c r="E22" i="967"/>
  <c r="E24" i="967"/>
  <c r="E30" i="967"/>
  <c r="E33" i="967"/>
  <c r="E36" i="967"/>
  <c r="E11" i="968"/>
  <c r="E14" i="968"/>
  <c r="E20" i="968"/>
  <c r="E21" i="968"/>
  <c r="E33" i="968"/>
  <c r="E43" i="940"/>
  <c r="G43" i="940"/>
  <c r="G52" i="940"/>
  <c r="E55" i="940"/>
  <c r="D52" i="940"/>
  <c r="E46" i="940"/>
  <c r="E49" i="940"/>
  <c r="E52" i="940"/>
  <c r="E18" i="901"/>
  <c r="I38" i="901"/>
  <c r="E9" i="965"/>
  <c r="E11" i="965"/>
  <c r="E13" i="965"/>
  <c r="E15" i="965"/>
  <c r="E17" i="965"/>
  <c r="D30" i="965"/>
  <c r="E34" i="985" l="1"/>
  <c r="E24" i="985"/>
  <c r="E22" i="985"/>
  <c r="H29" i="985"/>
  <c r="E9" i="985"/>
  <c r="E10" i="985"/>
  <c r="E19" i="985"/>
  <c r="G29" i="985"/>
  <c r="E29" i="968"/>
  <c r="E29" i="971"/>
  <c r="E11" i="985"/>
  <c r="E16" i="985"/>
  <c r="E8" i="985"/>
  <c r="E23" i="985"/>
  <c r="E32" i="985"/>
  <c r="E12" i="985"/>
  <c r="E29" i="967"/>
  <c r="K29" i="985"/>
  <c r="J29" i="985"/>
  <c r="F29" i="985"/>
  <c r="I29" i="985"/>
  <c r="E14" i="985"/>
  <c r="E33" i="985"/>
  <c r="E13" i="985"/>
  <c r="E18" i="985"/>
  <c r="E25" i="985"/>
  <c r="D29" i="985"/>
  <c r="C29" i="985"/>
  <c r="E21" i="985"/>
  <c r="E17" i="985"/>
  <c r="E29" i="943"/>
  <c r="E38" i="901"/>
  <c r="E30" i="965"/>
  <c r="E36" i="901"/>
  <c r="E29" i="985" l="1"/>
</calcChain>
</file>

<file path=xl/sharedStrings.xml><?xml version="1.0" encoding="utf-8"?>
<sst xmlns="http://schemas.openxmlformats.org/spreadsheetml/2006/main" count="1584" uniqueCount="205">
  <si>
    <t>q/q</t>
  </si>
  <si>
    <t>CIB</t>
  </si>
  <si>
    <t>TCPM_TAGETIKONN_001</t>
  </si>
  <si>
    <t>CONSOLIDATED INCOME STATEMENT</t>
  </si>
  <si>
    <t>y/y</t>
  </si>
  <si>
    <t>y/y %</t>
  </si>
  <si>
    <t>(mln Euro)</t>
  </si>
  <si>
    <t>%</t>
  </si>
  <si>
    <t>OTHER FIGURES</t>
  </si>
  <si>
    <t>INCOME STATEMENT</t>
  </si>
  <si>
    <t>at const. FX</t>
  </si>
  <si>
    <t>CEE Division</t>
  </si>
  <si>
    <t>Asset Management</t>
  </si>
  <si>
    <t>Asset Gathering</t>
  </si>
  <si>
    <t>Financing &amp; Advisory (F&amp;A)</t>
  </si>
  <si>
    <t>Global Transaction Business (GTB)</t>
  </si>
  <si>
    <t>Markets</t>
  </si>
  <si>
    <r>
      <t xml:space="preserve">CIB Division - </t>
    </r>
    <r>
      <rPr>
        <b/>
        <sz val="14"/>
        <color indexed="9"/>
        <rFont val="Arial"/>
        <family val="2"/>
      </rPr>
      <t>Additional Disclosure (managerial figures)</t>
    </r>
  </si>
  <si>
    <t>CONSOLIDATED ACCOUNTS</t>
  </si>
  <si>
    <t>Consolidated Income Statements</t>
  </si>
  <si>
    <t>Consolidated Balance Sheet</t>
  </si>
  <si>
    <t>Capital Position</t>
  </si>
  <si>
    <t>CONTRIBUTION OF DIVISIONS TO GROUP RESULTS</t>
  </si>
  <si>
    <t xml:space="preserve">        CEE Countries</t>
  </si>
  <si>
    <t>CONSOLIDATED IMPAIRED LOANS TO CUSTOMER</t>
  </si>
  <si>
    <t>AS A PERCENTAGE OF TOTAL LOANS TO CUSTOMERS</t>
  </si>
  <si>
    <t>Delta</t>
  </si>
  <si>
    <t>n.m.</t>
  </si>
  <si>
    <t>Consolidated Income Statement</t>
  </si>
  <si>
    <t>CEE - Bosnia</t>
  </si>
  <si>
    <t>CEE - Bulgaria</t>
  </si>
  <si>
    <t>CEE - Croatia</t>
  </si>
  <si>
    <t>CEE - Hungary</t>
  </si>
  <si>
    <t>CEE - Romania</t>
  </si>
  <si>
    <t>CEE - Russia</t>
  </si>
  <si>
    <t>CEE - Serbia</t>
  </si>
  <si>
    <t>CEE - Slovenia</t>
  </si>
  <si>
    <t>Change %</t>
  </si>
  <si>
    <t>Asset Quality - Country Breakdown</t>
  </si>
  <si>
    <t>Poland</t>
  </si>
  <si>
    <t>Financing &amp; Advisory (F&amp;A) Italy</t>
  </si>
  <si>
    <t>Financing &amp; Advisory (F&amp;A) Germany</t>
  </si>
  <si>
    <t>Financing &amp; Advisory (F&amp;A) Austria</t>
  </si>
  <si>
    <t>CIB Other</t>
  </si>
  <si>
    <t>TOTAL REVENUES CIB</t>
  </si>
  <si>
    <t>TOTAL COSTS CIB</t>
  </si>
  <si>
    <t>TOTAL LOAN LOSS PROVISIONS CIB</t>
  </si>
  <si>
    <t>TOTAL NET OPERATING PROFIT CIB</t>
  </si>
  <si>
    <t>&lt;wddxPacket version='1.0'&gt;&lt;header&gt;&lt;/header&gt;&lt;data&gt;&lt;struct&gt;&lt;var name='IR02_01'&gt;&lt;struct&gt;&lt;var name='CODE'&gt;&lt;string&gt;IR02_01&lt;/string&gt;&lt;/var&gt;&lt;var name='SHEETS'&gt;&lt;struct&gt;&lt;var name='1'&gt;&lt;string&gt;&lt;/string&gt;&lt;/var&gt;&lt;/struct&gt;&lt;/var&gt;&lt;/struct&gt;&lt;/var&gt;&lt;var name='IR02_02'&gt;&lt;struct&gt;&lt;var name='CODE'&gt;&lt;string&gt;IR02_02&lt;/string&gt;&lt;/var&gt;&lt;var name='SHEETS'&gt;&lt;struct&gt;&lt;var name='1'&gt;&lt;string&gt;&lt;/string&gt;&lt;/var&gt;&lt;/struct&gt;&lt;/var&gt;&lt;/struct&gt;&lt;/var&gt;&lt;var name='NOP Division'&gt;&lt;struct&gt;&lt;var name='INTERNAL'&gt;&lt;string&gt;Vero&lt;/string&gt;&lt;/var&gt;&lt;var name='SHEETS'&gt;&lt;struct&gt;&lt;var name='NOP Division'&gt;&lt;string&gt;NOP Division&lt;/string&gt;&lt;/var&gt;&lt;/struct&gt;&lt;/var&gt;&lt;/struct&gt;&lt;/var&gt;&lt;var name='IR02_03'&gt;&lt;struct&gt;&lt;var name='CODE'&gt;&lt;string&gt;IR02_03&lt;/string&gt;&lt;/var&gt;&lt;var name='SHEETS'&gt;&lt;struct&gt;&lt;var name='1'&gt;&lt;string&gt;Group BL Structure= "F&amp;amp;SME NETWORK"&lt;/string&gt;&lt;/var&gt;&lt;var name='2'&gt;&lt;string&gt;Group BL Structure= "CIB"&lt;/string&gt;&lt;/var&gt;&lt;var name='3'&gt;&lt;string&gt;Group BL Structure= "PRIVATE BANKING"&lt;/string&gt;&lt;/var&gt;&lt;/struct&gt;&lt;/var&gt;&lt;/struct&gt;&lt;/var&gt;&lt;var name='IR02_04'&gt;&lt;struct&gt;&lt;var name='CODE'&gt;&lt;string&gt;IR02_04&lt;/string&gt;&lt;/var&gt;&lt;var name='SHEETS'&gt;&lt;struct&gt;&lt;var name='1'&gt;&lt;string&gt;Hierarchy LE/REGION 2009= "UCI ITALY", Group BL Structure= "F&amp;amp;SME NETWORK"&lt;/string&gt;&lt;/var&gt;&lt;var name='2'&gt;&lt;string&gt;Hierarchy LE/REGION 2009= "UCB SUBGROUP", Group BL Structure= "F&amp;amp;SME NETWORK"&lt;/string&gt;&lt;/var&gt;&lt;var name='3'&gt;&lt;string&gt;Hierarchy LE/REGION 2009= "BACA (excl. CEE)", Group BL Structure= "F&amp;amp;SME NETWORK"&lt;/string&gt;&lt;/var&gt;&lt;var name='4'&gt;&lt;string&gt;Hierarchy LE/REGION 2009= "GROUP", Group BL Structure= "F&amp;amp;SME PRODUCT FACTORIES"&lt;/string&gt;&lt;/var&gt;&lt;var name='5'&gt;&lt;string&gt;Hierarchy LE/REGION 2009= "UCI ITALY", Group BL Structure= "CIB"&lt;/string&gt;&lt;/var&gt;&lt;var name='6'&gt;&lt;string&gt;Hierarchy LE/REGION 2009= "UCB SUBGROUP", Group BL Structure= "CIB"&lt;/string&gt;&lt;/var&gt;&lt;var name='7'&gt;&lt;string&gt;Hierarchy LE/REGION 2009= "BACA (excl. CEE)", Group BL Structure= "CIB"&lt;/string&gt;&lt;/var&gt;&lt;var name='8'&gt;&lt;string&gt;Hierarchy LE/REGION 2009= "UCI ITALY", Group BL Structure= "PRIVATE BANKING"&lt;/string&gt;&lt;/var&gt;&lt;var name='9'&gt;&lt;string&gt;Hierarchy LE/REGION 2009= "UCB SUBGROUP", Group BL Structure= "PRIVATE BANKING"&lt;/string&gt;&lt;/var&gt;&lt;var name='10'&gt;&lt;string&gt;Hierarchy LE/REGION 2009= "BACA (excl. CEE)", Group BL Structure= "PRIVATE BANKING"&lt;/string&gt;&lt;/var&gt;&lt;/struct&gt;&lt;/var&gt;&lt;/struct&gt;&lt;/var&gt;&lt;var name='IR02_05'&gt;&lt;struct&gt;&lt;var name='CODE'&gt;&lt;string&gt;IR02_05&lt;/string&gt;&lt;/var&gt;&lt;var name='SHEETS'&gt;&lt;struct&gt;&lt;var name='1'&gt;&lt;string&gt;Group BL Structure= "F&amp;amp;SME NETWORK"&lt;/string&gt;&lt;/var&gt;&lt;var name='2'&gt;&lt;string&gt;Group BL Structure= "CIB"&lt;/string&gt;&lt;/var&gt;&lt;var name='3'&gt;&lt;string&gt;Group BL Structure= "PRIVATE BANKING"&lt;/string&gt;&lt;/var&gt;&lt;/struct&gt;&lt;/var&gt;&lt;/struct&gt;&lt;/var&gt;&lt;var name='IR02_06'&gt;&lt;struct&gt;&lt;var name='CODE'&gt;&lt;string&gt;IR02_06&lt;/string&gt;&lt;/var&gt;&lt;var name='SHEETS'&gt;&lt;struct&gt;&lt;var name='1'&gt;&lt;string&gt;&lt;/string&gt;&lt;/var&gt;&lt;/struct&gt;&lt;/var&gt;&lt;/struct&gt;&lt;/var&gt;&lt;var name='IR02_07'&gt;&lt;struct&gt;&lt;var name='CODE'&gt;&lt;string&gt;IR02_07&lt;/string&gt;&lt;/var&gt;&lt;var name='SHEETS'&gt;&lt;struct&gt;&lt;var name='1'&gt;&lt;string&gt;&lt;/string&gt;&lt;/var&gt;&lt;/struct&gt;&lt;/var&gt;&lt;/struct&gt;&lt;/var&gt;&lt;var name='IR02_08'&gt;&lt;struct&gt;&lt;var name='CODE'&gt;&lt;string&gt;IR02_08&lt;/string&gt;&lt;/var&gt;&lt;var name='SHEETS'&gt;&lt;struct&gt;&lt;var name='1'&gt;&lt;string&gt;Hierarchy LE/REGION 2009= "BALTICS"&lt;/string&gt;&lt;/var&gt;&lt;var name='2'&gt;&lt;string&gt;Hierarchy LE/REGION 2009= "BOSNIA"&lt;/string&gt;&lt;/var&gt;&lt;var name='3'&gt;&lt;string&gt;Hierarchy LE/REGION 2009= "BULGARIA"&lt;/string&gt;&lt;/var&gt;&lt;var name='4'&gt;&lt;string&gt;Hierarchy LE/REGION 2009= "CROATIA"&lt;/string&gt;&lt;/var&gt;&lt;var name='5'&gt;&lt;string&gt;Hierarchy LE/REGION 2009= "CZECH REPUBLIC"&lt;/string&gt;&lt;/var&gt;&lt;var name='6'&gt;&lt;string&gt;Hierarchy LE/REGION 2009= "HUNGARY"&lt;/string&gt;&lt;/var&gt;&lt;var name='7'&gt;&lt;string&gt;Hierarchy LE/REGION 2009= "KAZAKHSTAN"&lt;/string&gt;&lt;/var&gt;&lt;var name='8'&gt;&lt;string&gt;Hierarchy LE/REGION 2009= "ROMANIA"&lt;/string&gt;&lt;/var&gt;&lt;var name='9'&gt;&lt;string&gt;Hierarchy LE/REGION 2009= "RUSSIA"&lt;/string&gt;&lt;/var&gt;&lt;var name='10'&gt;&lt;string&gt;Hierarchy LE/REGION 2009= "SERBIA"&lt;/string&gt;&lt;/var&gt;&lt;var name='11'&gt;&lt;string&gt;Hierarchy LE/REGION 2009= "TURKEY"&lt;/string&gt;&lt;/var&gt;&lt;var name='12'&gt;&lt;string&gt;Hierarchy LE/REGION 2009= "UKRAINE"&lt;/string&gt;&lt;/var&gt;&lt;var name='13'&gt;&lt;string&gt;Hierarchy LE/REGION 2009= "PEKAO SUBGROUP"&lt;/string&gt;&lt;/var&gt;&lt;/struct&gt;&lt;/var&gt;&lt;/struct&gt;&lt;/var&gt;&lt;var name='IR02_09'&gt;&lt;struct&gt;&lt;var name='CODE'&gt;&lt;string&gt;IR02_09&lt;/string&gt;&lt;/var&gt;&lt;var name='SHEETS'&gt;&lt;struct&gt;&lt;var name='1'&gt;&lt;string&gt;Hierarchy LE/REGION 2009= "SLOVAKIA", Group BL Structure= "CEE"&lt;/string&gt;&lt;/var&gt;&lt;var name='2'&gt;&lt;string&gt;Hierarchy LE/REGION 2009= "SLOVENIA", Group BL Structure= "CEE"&lt;/string&gt;&lt;/var&gt;&lt;/struct&gt;&lt;/var&gt;&lt;/struct&gt;&lt;/var&gt;&lt;var name='IR02_10'&gt;&lt;struct&gt;&lt;var name='CODE'&gt;&lt;string&gt;IR02_10&lt;/string&gt;&lt;/var&gt;&lt;var name='SHEETS'&gt;&lt;struct&gt;&lt;var name='1'&gt;&lt;string&gt;&lt;/string&gt;&lt;/var&gt;&lt;/struct&gt;&lt;/var&gt;&lt;/struct&gt;&lt;/var&gt;&lt;var name='IR02_11'&gt;&lt;struct&gt;&lt;var name='CODE'&gt;&lt;string&gt;IR02_11&lt;/string&gt;&lt;/var&gt;&lt;var name='SHEETS'&gt;&lt;struct&gt;&lt;var name='1'&gt;&lt;string&gt;&lt;/string&gt;&lt;/var&gt;&lt;/struct&gt;&lt;/var&gt;&lt;/struct&gt;&lt;/var&gt;&lt;var name='Index1'&gt;&lt;struct&gt;&lt;var name='INTERNAL'&gt;&lt;string&gt;Vero&lt;/string&gt;&lt;/var&gt;&lt;var name='SHEETS'&gt;&lt;struct&gt;&lt;var name='Index1'&gt;&lt;string&gt;Index1&lt;/string&gt;&lt;/var&gt;&lt;/struct&gt;&lt;/var&gt;&lt;/struct&gt;&lt;/var&gt;&lt;var name='Cover'&gt;&lt;struct&gt;&lt;var name='INTERNAL'&gt;&lt;string&gt;Vero&lt;/string&gt;&lt;/var&gt;&lt;var name='SHEETS'&gt;&lt;struct&gt;&lt;var name='Cover'&gt;&lt;string&gt;Cover&lt;/string&gt;&lt;/var&gt;&lt;/struct&gt;&lt;/var&gt;&lt;/struct&gt;&lt;/var&gt;&lt;var name='IR02_12'&gt;&lt;struct&gt;&lt;var name='CODE'&gt;&lt;string&gt;IR02_12&lt;/string&gt;&lt;/var&gt;&lt;var name='SHEETS'&gt;&lt;struct&gt;&lt;var name='1'&gt;&lt;string&gt;&lt;/string&gt;&lt;/var&gt;&lt;/struct&gt;&lt;/var&gt;&lt;/struct&gt;&lt;/var&gt;&lt;var name='IR02_13'&gt;&lt;struct&gt;&lt;var name='CODE'&gt;&lt;string&gt;IR02_13&lt;/string&gt;&lt;/var&gt;&lt;var name='SHEETS'&gt;&lt;struct&gt;&lt;var name='1'&gt;&lt;string&gt;&lt;/string&gt;&lt;/var&gt;&lt;/struct&gt;&lt;/var&gt;&lt;/struct&gt;&lt;/var&gt;&lt;var name='IR02_14'&gt;&lt;struct&gt;&lt;var name='CODE'&gt;&lt;string&gt;IR02_14&lt;/string&gt;&lt;/var&gt;&lt;var name='SHEETS'&gt;&lt;struct&gt;&lt;var name='1'&gt;&lt;string&gt;&lt;/string&gt;&lt;/var&gt;&lt;/struct&gt;&lt;/var&gt;&lt;/struct&gt;&lt;/var&gt;&lt;/struct&gt;&lt;/data&gt;&lt;/wddxPacket&gt;</t>
  </si>
  <si>
    <t>&lt;wddxPacket version='1.0'&gt;&lt;header&gt;&lt;/header&gt;&lt;data&gt;&lt;struct&gt;&lt;var name='Cover'&gt;&lt;struct&gt;&lt;var name='NAME'&gt;&lt;string&gt;Cover&lt;/string&gt;&lt;/var&gt;&lt;var name='SHEET'&gt;&lt;string&gt;Cover&lt;/string&gt;&lt;/var&gt;&lt;var name='SHEET_NAME'&gt;&lt;string&gt;Cover&lt;/string&gt;&lt;/var&gt;&lt;var name='EXTERNAL_SHEET_NAME'&gt;&lt;string&gt;Cover&lt;/string&gt;&lt;/var&gt;&lt;/struct&gt;&lt;/var&gt;&lt;var name='Index1'&gt;&lt;struct&gt;&lt;var name='NAME'&gt;&lt;string&gt;Index1&lt;/string&gt;&lt;/var&gt;&lt;var name='SHEET'&gt;&lt;string&gt;Index1&lt;/string&gt;&lt;/var&gt;&lt;var name='SHEET_NAME'&gt;&lt;string&gt;Index&lt;/string&gt;&lt;/var&gt;&lt;var name='EXTERNAL_SHEET_NAME'&gt;&lt;string&gt;Index1&lt;/string&gt;&lt;/var&gt;&lt;/struct&gt;&lt;/var&gt;&lt;var name='IR02_01: IR02_01 - '&gt;&lt;struct&gt;&lt;var name='NAME'&gt;&lt;string&gt;IR02_01&lt;/string&gt;&lt;/var&gt;&lt;var name='SHEET'&gt;&lt;string&gt;1&lt;/string&gt;&lt;/var&gt;&lt;var name='SHEET_NAME'&gt;&lt;string&gt;Income Statement&lt;/string&gt;&lt;/var&gt;&lt;var name='EXTERNAL_SHEET_NAME'&gt;&lt;string&gt;IR02_01|1&lt;/string&gt;&lt;/var&gt;&lt;/struct&gt;&lt;/var&gt;&lt;var name='IR02_12: IR02_12 - '&gt;&lt;struct&gt;&lt;var name='NAME'&gt;&lt;string&gt;IR02_12&lt;/string&gt;&lt;/var&gt;&lt;var name='SHEET'&gt;&lt;string&gt;1&lt;/string&gt;&lt;/var&gt;&lt;var name='SHEET_NAME'&gt;&lt;string&gt;Balance Sheet&lt;/string&gt;&lt;/var&gt;&lt;var name='EXTERNAL_SHEET_NAME'&gt;&lt;string&gt;IR02_12|1&lt;/string&gt;&lt;/var&gt;&lt;/struct&gt;&lt;/var&gt;&lt;var name='IR02_02: IR02_02 - '&gt;&lt;struct&gt;&lt;var name='NAME'&gt;&lt;string&gt;IR02_02&lt;/string&gt;&lt;/var&gt;&lt;var name='SHEET'&gt;&lt;string&gt;1&lt;/string&gt;&lt;/var&gt;&lt;var name='SHEET_NAME'&gt;&lt;string&gt;Net Commissions&lt;/string&gt;&lt;/var&gt;&lt;var name='EXTERNAL_SHEET_NAME'&gt;&lt;string&gt;IR02_02|1&lt;/string&gt;&lt;/var&gt;&lt;/struct&gt;&lt;/var&gt;&lt;var name='IR02_14: IR02_14 - '&gt;&lt;struct&gt;&lt;var name='NAME'&gt;&lt;string&gt;IR02_14&lt;/string&gt;&lt;/var&gt;&lt;var name='SHEET'&gt;&lt;string&gt;1&lt;/string&gt;&lt;/var&gt;&lt;var name='SHEET_NAME'&gt;&lt;string&gt;Asset Quality&lt;/string&gt;&lt;/var&gt;&lt;var name='EXTERNAL_SHEET_NAME'&gt;&lt;string&gt;IR02_14|1&lt;/string&gt;&lt;/var&gt;&lt;/struct&gt;&lt;/var&gt;&lt;var name='IR02_13: IR02_13 - '&gt;&lt;struct&gt;&lt;var name='NAME'&gt;&lt;string&gt;IR02_13&lt;/string&gt;&lt;/var&gt;&lt;var name='SHEET'&gt;&lt;string&gt;1&lt;/string&gt;&lt;/var&gt;&lt;var name='SHEET_NAME'&gt;&lt;string&gt;Capital&lt;/string&gt;&lt;/var&gt;&lt;var name='EXTERNAL_SHEET_NAME'&gt;&lt;string&gt;IR02_13|1&lt;/string&gt;&lt;/var&gt;&lt;/struct&gt;&lt;/var&gt;&lt;var name='NOP Division'&gt;&lt;struct&gt;&lt;var name='NAME'&gt;&lt;string&gt;NOP Division&lt;/string&gt;&lt;/var&gt;&lt;var name='SHEET'&gt;&lt;string&gt;NOP Division&lt;/string&gt;&lt;/var&gt;&lt;var name='SHEET_NAME'&gt;&lt;string&gt;NOP Divisions&lt;/string&gt;&lt;/var&gt;&lt;var name='EXTERNAL_SHEET_NAME'&gt;&lt;string&gt;NOP Division&lt;/string&gt;&lt;/var&gt;&lt;/struct&gt;&lt;/var&gt;&lt;var name='IR02_03: IR02_03 - Group BL Structure= &amp;quot;F&amp;amp;SME NETWORK&amp;quot;'&gt;&lt;struct&gt;&lt;var name='NAME'&gt;&lt;string&gt;IR02_03&lt;/string&gt;&lt;/var&gt;&lt;var name='SHEET'&gt;&lt;string&gt;1&lt;/string&gt;&lt;/var&gt;&lt;var name='SHEET_NAME'&gt;&lt;string&gt;Family &amp;amp; SME Networks&lt;/string&gt;&lt;/var&gt;&lt;var name='EXTERNAL_SHEET_NAME'&gt;&lt;string&gt;IR02_03|1&lt;/string&gt;&lt;/var&gt;&lt;/struct&gt;&lt;/var&gt;&lt;var name='IR02_04: IR02_04 - Hierarchy LE/REGION 2009= &amp;quot;UCI ITALY&amp;quot;, Group BL Structure= &amp;quot;F&amp;amp;SME NETWORK&amp;quot;'&gt;&lt;struct&gt;&lt;var name='NAME'&gt;&lt;string&gt;IR02_04&lt;/string&gt;&lt;/var&gt;&lt;var name='SHEET'&gt;&lt;string&gt;1&lt;/string&gt;&lt;/var&gt;&lt;var name='SHEET_NAME'&gt;&lt;string&gt;Family &amp;amp; SME Network - Italy&lt;/string&gt;&lt;/var&gt;&lt;var name='EXTERNAL_SHEET_NAME'&gt;&lt;string&gt;IR02_04|1&lt;/string&gt;&lt;/var&gt;&lt;/struct&gt;&lt;/var&gt;&lt;var name='IR02_04: IR02_04 - Hierarchy LE/REGION 2009= &amp;quot;UCB SUBGROUP&amp;quot;, Group BL Structure= &amp;quot;F&amp;amp;SME NETWORK&amp;quot;'&gt;&lt;struct&gt;&lt;var name='NAME'&gt;&lt;string&gt;IR02_04&lt;/string&gt;&lt;/var&gt;&lt;var name='SHEET'&gt;&lt;string&gt;2&lt;/string&gt;&lt;/var&gt;&lt;var name='SHEET_NAME'&gt;&lt;string&gt;Family &amp;amp; SME Network - Germany&lt;/string&gt;&lt;/var&gt;&lt;var name='EXTERNAL_SHEET_NAME'&gt;&lt;string&gt;IR02_04|2&lt;/string&gt;&lt;/var&gt;&lt;/struct&gt;&lt;/var&gt;&lt;var name='IR02_04: IR02_04 - Hierarchy LE/REGION 2009= &amp;quot;BACA (excl. CEE)&amp;quot;, Group BL Structure= &amp;quot;F&amp;amp;SME NETWORK&amp;quot;'&gt;&lt;struct&gt;&lt;var name='NAME'&gt;&lt;string&gt;IR02_04&lt;/string&gt;&lt;/var&gt;&lt;var name='SHEET'&gt;&lt;string&gt;3&lt;/string&gt;&lt;/var&gt;&lt;var name='SHEET_NAME'&gt;&lt;string&gt;Family &amp;amp; SME Network - Austria&lt;/string&gt;&lt;/var&gt;&lt;var name='EXTERNAL_SHEET_NAME'&gt;&lt;string&gt;IR02_04|3&lt;/string&gt;&lt;/var&gt;&lt;/struct&gt;&lt;/var&gt;&lt;var name='IR02_05: IR02_05 - Group BL Structure= &amp;quot;F&amp;amp;SME NETWORK&amp;quot;'&gt;&lt;struct&gt;&lt;var name='NAME'&gt;&lt;string&gt;IR02_05&lt;/string&gt;&lt;/var&gt;&lt;var name='SHEET'&gt;&lt;string&gt;1&lt;/string&gt;&lt;/var&gt;&lt;var name='SHEET_NAME'&gt;&lt;string&gt;Family &amp;amp; SME Network - Poland&lt;/string&gt;&lt;/var&gt;&lt;var name='EXTERNAL_SHEET_NAME'&gt;&lt;string&gt;IR02_05|1&lt;/string&gt;&lt;/var&gt;&lt;/struct&gt;&lt;/var&gt;&lt;var name='IR02_04: IR02_04 - Hierarchy LE/REGION 2009= &amp;quot;GROUP&amp;quot;, Group BL Structure= &amp;quot;F&amp;amp;SME PRODUCT FACTORIES&amp;quot;'&gt;&lt;struct&gt;&lt;var name='NAME'&gt;&lt;string&gt;IR02_04&lt;/string&gt;&lt;/var&gt;&lt;var name='SHEET'&gt;&lt;string&gt;4&lt;/string&gt;&lt;/var&gt;&lt;var name='SHEET_NAME'&gt;&lt;string&gt;Family &amp;amp; SME Product Factories&lt;/string&gt;&lt;/var&gt;&lt;var name='EXTERNAL_SHEET_NAME'&gt;&lt;string&gt;IR02_04|4&lt;/string&gt;&lt;/var&gt;&lt;/struct&gt;&lt;/var&gt;&lt;var name='IR02_10: IR02_10 - '&gt;&lt;struct&gt;&lt;var name='NAME'&gt;&lt;string&gt;IR02_10&lt;/string&gt;&lt;/var&gt;&lt;var name='SHEET'&gt;&lt;string&gt;1&lt;/string&gt;&lt;/var&gt;&lt;var name='SHEET_NAME'&gt;&lt;string&gt;F&amp;amp;SME Prod. Fact. Managerial Da&lt;/string&gt;&lt;/var&gt;&lt;var name='EXTERNAL_SHEET_NAME'&gt;&lt;string&gt;IR02_10|1&lt;/string&gt;&lt;/var&gt;&lt;/struct&gt;&lt;/var&gt;&lt;var name='IR02_03: IR02_03 - Group BL Structure= &amp;quot;CIB&amp;quot;'&gt;&lt;struct&gt;&lt;var name='NAME'&gt;&lt;string&gt;IR02_03&lt;/string&gt;&lt;/var&gt;&lt;var name='SHEET'&gt;&lt;string&gt;2&lt;/string&gt;&lt;/var&gt;&lt;var name='SHEET_NAME'&gt;&lt;string&gt;CIB&lt;/string&gt;&lt;/var&gt;&lt;var name='EXTERNAL_SHEET_NAME'&gt;&lt;string&gt;IR02_03|2&lt;/string&gt;&lt;/var&gt;&lt;/struct&gt;&lt;/var&gt;&lt;var name='IR02_11: IR02_11 - '&gt;&lt;struct&gt;&lt;var name='NAME'&gt;&lt;string&gt;IR02_11&lt;/string&gt;&lt;/var&gt;&lt;var name='SHEET'&gt;&lt;string&gt;1&lt;/string&gt;&lt;/var&gt;&lt;var name='SHEET_NAME'&gt;&lt;string&gt;CIB Managerial Data&lt;/string&gt;&lt;/var&gt;&lt;var name='EXTERNAL_SHEET_NAME'&gt;&lt;string&gt;IR02_11|1&lt;/string&gt;&lt;/var&gt;&lt;/struct&gt;&lt;/var&gt;&lt;var name='IR02_04: IR02_04 - Hierarchy LE/REGION 2009= &amp;quot;UCI ITALY&amp;quot;, Group BL Structure= &amp;quot;CIB&amp;quot;'&gt;&lt;struct&gt;&lt;var name='NAME'&gt;&lt;string&gt;IR02_04&lt;/string&gt;&lt;/var&gt;&lt;var name='SHEET'&gt;&lt;string&gt;5&lt;/string&gt;&lt;/var&gt;&lt;var name='SHEET_NAME'&gt;&lt;string&gt;CIB - Italy&lt;/string&gt;&lt;/var&gt;&lt;var name='EXTERNAL_SHEET_NAME'&gt;&lt;string&gt;IR02_04|5&lt;/string&gt;&lt;/var&gt;&lt;/struct&gt;&lt;/var&gt;&lt;var name='IR02_04: IR02_04 - Hierarchy LE/REGION 2009= &amp;quot;UCB SUBGROUP&amp;quot;, Group BL Structure= &amp;quot;CIB&amp;quot;'&gt;&lt;struct&gt;&lt;var name='NAME'&gt;&lt;string&gt;IR02_04&lt;/string&gt;&lt;/var&gt;&lt;var name='SHEET'&gt;&lt;string&gt;6&lt;/string&gt;&lt;/var&gt;&lt;var name='SHEET_NAME'&gt;&lt;string&gt;CIB - Germany&lt;/string&gt;&lt;/var&gt;&lt;var name='EXTERNAL_SHEET_NAME'&gt;&lt;string&gt;IR02_04|6&lt;/string&gt;&lt;/var&gt;&lt;/struct&gt;&lt;/var&gt;&lt;var name='IR02_04: IR02_04 - Hierarchy LE/REGION 2009= &amp;quot;BACA (excl. CEE)&amp;quot;, Group BL Structure= &amp;quot;CIB&amp;quot;'&gt;&lt;struct&gt;&lt;var name='NAME'&gt;&lt;string&gt;IR02_04&lt;/string&gt;&lt;/var&gt;&lt;var name='SHEET'&gt;&lt;string&gt;7&lt;/string&gt;&lt;/var&gt;&lt;var name='SHEET_NAME'&gt;&lt;string&gt;CIB - Austria&lt;/string&gt;&lt;/var&gt;&lt;var name='EXTERNAL_SHEET_NAME'&gt;&lt;string&gt;IR02_04|7&lt;/string&gt;&lt;/var&gt;&lt;/struct&gt;&lt;/var&gt;&lt;var name='IR02_05: IR02_05 - Group BL Structure= &amp;quot;CIB&amp;quot;'&gt;&lt;struct&gt;&lt;var name='NAME'&gt;&lt;string&gt;IR02_05&lt;/string&gt;&lt;/var&gt;&lt;var name='SHEET'&gt;&lt;string&gt;2&lt;/string&gt;&lt;/var&gt;&lt;var name='SHEET_NAME'&gt;&lt;string&gt;CIB - Poland&lt;/string&gt;&lt;/var&gt;&lt;var name='EXTERNAL_SHEET_NAME'&gt;&lt;string&gt;IR02_05|2&lt;/string&gt;&lt;/var&gt;&lt;/struct&gt;&lt;/var&gt;&lt;var name='IR02_03: IR02_03 - Group BL Structure= &amp;quot;PRIVATE BANKING&amp;quot;'&gt;&lt;struct&gt;&lt;var name='NAME'&gt;&lt;string&gt;IR02_03&lt;/string&gt;&lt;/var&gt;&lt;var name='SHEET'&gt;&lt;string&gt;3&lt;/string&gt;&lt;/var&gt;&lt;var name='SHEET_NAME'&gt;&lt;string&gt;Private Banking&lt;/string&gt;&lt;/var&gt;&lt;var name='EXTERNAL_SHEET_NAME'&gt;&lt;string&gt;IR02_03|3&lt;/string&gt;&lt;/var&gt;&lt;/struct&gt;&lt;/var&gt;&lt;var name='IR02_04: IR02_04 - Hierarchy LE/REGION 2009= &amp;quot;UCI ITALY&amp;quot;, Group BL Structure= &amp;quot;PRIVATE BANKING&amp;quot;'&gt;&lt;struct&gt;&lt;var name='NAME'&gt;&lt;string&gt;IR02_04&lt;/string&gt;&lt;/var&gt;&lt;var name='SHEET'&gt;&lt;string&gt;8&lt;/string&gt;&lt;/var&gt;&lt;var name='SHEET_NAME'&gt;&lt;string&gt;Private Banking - Italy&lt;/string&gt;&lt;/var&gt;&lt;var name='EXTERNAL_SHEET_NAME'&gt;&lt;string&gt;IR02_04|8&lt;/string&gt;&lt;/var&gt;&lt;/struct&gt;&lt;/var&gt;&lt;var name='IR02_04: IR02_04 - Hierarchy LE/REGION 2009= &amp;quot;UCB SUBGROUP&amp;quot;, Group BL Structure= &amp;quot;PRIVATE BANKING&amp;quot;'&gt;&lt;struct&gt;&lt;var name='NAME'&gt;&lt;string&gt;IR02_04&lt;/string&gt;&lt;/var&gt;&lt;var name='SHEET'&gt;&lt;string&gt;9&lt;/string&gt;&lt;/var&gt;&lt;var name='SHEET_NAME'&gt;&lt;string&gt;Private Banking - Germany&lt;/string&gt;&lt;/var&gt;&lt;var name='EXTERNAL_SHEET_NAME'&gt;&lt;string&gt;IR02_04|9&lt;/string&gt;&lt;/var&gt;&lt;/struct&gt;&lt;/var&gt;&lt;var name='IR02_04: IR02_04 - Hierarchy LE/REGION 2009= &amp;quot;BACA (excl. CEE)&amp;quot;, Group BL Structure= &amp;quot;PRIVATE BANKING&amp;quot;'&gt;&lt;struct&gt;&lt;var name='NAME'&gt;&lt;string&gt;IR02_04&lt;/string&gt;&lt;/var&gt;&lt;var name='SHEET'&gt;&lt;string&gt;10&lt;/string&gt;&lt;/var&gt;&lt;var name='SHEET_NAME'&gt;&lt;string&gt;Private Banking - Austria&lt;/string&gt;&lt;/var&gt;&lt;var name='EXTERNAL_SHEET_NAME'&gt;&lt;string&gt;IR02_04|10&lt;/string&gt;&lt;/var&gt;&lt;/struct&gt;&lt;/var&gt;&lt;var name='IR02_05: IR02_05 - Group BL Structure= &amp;quot;PRIVATE BANKING&amp;quot;'&gt;&lt;struct&gt;&lt;var name='NAME'&gt;&lt;string&gt;IR02_05&lt;/string&gt;&lt;/var&gt;&lt;var name='SHEET'&gt;&lt;string&gt;3&lt;/string&gt;&lt;/var&gt;&lt;var name='SHEET_NAME'&gt;&lt;string&gt;Private Banking - Poland&lt;/string&gt;&lt;/var&gt;&lt;var name='EXTERNAL_SHEET_NAME'&gt;&lt;string&gt;IR02_05|3&lt;/string&gt;&lt;/var&gt;&lt;/struct&gt;&lt;/var&gt;&lt;var name='IR02_06: IR02_06 - '&gt;&lt;struct&gt;&lt;var name='NAME'&gt;&lt;string&gt;IR02_06&lt;/string&gt;&lt;/var&gt;&lt;var name='SHEET'&gt;&lt;string&gt;1&lt;/string&gt;&lt;/var&gt;&lt;var name='SHEET_NAME'&gt;&lt;string&gt;Asset Management&lt;/string&gt;&lt;/var&gt;&lt;var name='EXTERNAL_SHEET_NAME'&gt;&lt;string&gt;IR02_06|1&lt;/string&gt;&lt;/var&gt;&lt;/struct&gt;&lt;/var&gt;&lt;var name='IR02_07: IR02_07 - '&gt;&lt;struct&gt;&lt;var name='NAME'&gt;&lt;string&gt;IR02_07&lt;/string&gt;&lt;/var&gt;&lt;var name='SHEET'&gt;&lt;string&gt;1&lt;/string&gt;&lt;/var&gt;&lt;var name='SHEET_NAME'&gt;&lt;string&gt;CEE Division&lt;/string&gt;&lt;/var&gt;&lt;var name='EXTERNAL_SHEET_NAME'&gt;&lt;string&gt;IR02_07|1&lt;/string&gt;&lt;/var&gt;&lt;/struct&gt;&lt;/var&gt;&lt;var name='IR02_08: IR02_08 - Hierarchy LE/REGION 2009= &amp;quot;BALTICS&amp;quot;'&gt;&lt;struct&gt;&lt;var name='NAME'&gt;&lt;string&gt;IR02_08&lt;/string&gt;&lt;/var&gt;&lt;var name='SHEET'&gt;&lt;string&gt;1&lt;/string&gt;&lt;/var&gt;&lt;var name='SHEET_NAME'&gt;&lt;string&gt;CEE - Baltics&lt;/string&gt;&lt;/var&gt;&lt;var name='EXTERNAL_SHEET_NAME'&gt;&lt;string&gt;IR02_08|1&lt;/string&gt;&lt;/var&gt;&lt;/struct&gt;&lt;/var&gt;&lt;var name='IR02_08: IR02_08 - Hierarchy LE/REGION 2009= &amp;quot;BOSNIA&amp;quot;'&gt;&lt;struct&gt;&lt;var name='NAME'&gt;&lt;string&gt;IR02_08&lt;/string&gt;&lt;/var&gt;&lt;var name='SHEET'&gt;&lt;string&gt;2&lt;/string&gt;&lt;/var&gt;&lt;var name='SHEET_NAME'&gt;&lt;string&gt;CEE - Bosnia&lt;/string&gt;&lt;/var&gt;&lt;var name='EXTERNAL_SHEET_NAME'&gt;&lt;string&gt;IR02_08|2&lt;/string&gt;&lt;/var&gt;&lt;/struct&gt;&lt;/var&gt;&lt;var name='IR02_08: IR02_08 - Hierarchy LE/REGION 2009= &amp;quot;BULGARIA&amp;quot;'&gt;&lt;struct&gt;&lt;var name='NAME'&gt;&lt;string&gt;IR02_08&lt;/string&gt;&lt;/var&gt;&lt;var name='SHEET'&gt;&lt;string&gt;3&lt;/string&gt;&lt;/var&gt;&lt;var name='SHEET_NAME'&gt;&lt;string&gt;CEE - Bulgaria&lt;/string&gt;&lt;/var&gt;&lt;var name='EXTERNAL_SHEET_NAME'&gt;&lt;string&gt;IR02_08|3&lt;/string&gt;&lt;/var&gt;&lt;/struct&gt;&lt;/var&gt;&lt;var name='IR02_08: IR02_08 - Hierarchy LE/REGION 2009= &amp;quot;CROATIA&amp;quot;'&gt;&lt;struct&gt;&lt;var name='NAME'&gt;&lt;string&gt;IR02_08&lt;/string&gt;&lt;/var&gt;&lt;var name='SHEET'&gt;&lt;string&gt;4&lt;/string&gt;&lt;/var&gt;&lt;var name='SHEET_NAME'&gt;&lt;string&gt;CEE - Croatia&lt;/string&gt;&lt;/var&gt;&lt;var name='EXTERNAL_SHEET_NAME'&gt;&lt;string&gt;IR02_08|4&lt;/string&gt;&lt;/var&gt;&lt;/struct&gt;&lt;/var&gt;&lt;var name='IR02_08: IR02_08 - Hierarchy LE/REGION 2009= &amp;quot;CZECH REPUBLIC&amp;quot;'&gt;&lt;struct&gt;&lt;var name='NAME'&gt;&lt;string&gt;IR02_08&lt;/string&gt;&lt;/var&gt;&lt;var name='SHEET'&gt;&lt;string&gt;5&lt;/string&gt;&lt;/var&gt;&lt;var name='SHEET_NAME'&gt;&lt;string&gt;CEE - Czech Republic&lt;/string&gt;&lt;/var&gt;&lt;var name='EXTERNAL_SHEET_NAME'&gt;&lt;string&gt;IR02_08|5&lt;/string&gt;&lt;/var&gt;&lt;/struct&gt;&lt;/var&gt;&lt;var name='IR02_08: IR02_08 - Hierarchy LE/REGION 2009= &amp;quot;HUNGARY&amp;quot;'&gt;&lt;struct&gt;&lt;var name='NAME'&gt;&lt;string&gt;IR02_08&lt;/string&gt;&lt;/var&gt;&lt;var name='SHEET'&gt;&lt;string&gt;6&lt;/string&gt;&lt;/var&gt;&lt;var name='SHEET_NAME'&gt;&lt;string&gt;CEE - Hungary&lt;/string&gt;&lt;/var&gt;&lt;var name='EXTERNAL_SHEET_NAME'&gt;&lt;string&gt;IR02_08|6&lt;/string&gt;&lt;/var&gt;&lt;/struct&gt;&lt;/var&gt;&lt;var name='IR02_08: IR02_08 - Hierarchy LE/REGION 2009= &amp;quot;KAZAKHSTAN&amp;quot;'&gt;&lt;struct&gt;&lt;var name='NAME'&gt;&lt;string&gt;IR02_08&lt;/string&gt;&lt;/var&gt;&lt;var name='SHEET'&gt;&lt;string&gt;7&lt;/string&gt;&lt;/var&gt;&lt;var name='SHEET_NAME'&gt;&lt;string&gt;CEE - Kazakhstan&lt;/string&gt;&lt;/var&gt;&lt;var name='EXTERNAL_SHEET_NAME'&gt;&lt;string&gt;IR02_08|7&lt;/string&gt;&lt;/var&gt;&lt;/struct&gt;&lt;/var&gt;&lt;var name='IR02_08: IR02_08 - Hierarchy LE/REGION 2009= &amp;quot;ROMANIA&amp;quot;'&gt;&lt;struct&gt;&lt;var name='NAME'&gt;&lt;string&gt;IR02_08&lt;/string&gt;&lt;/var&gt;&lt;var name='SHEET'&gt;&lt;string&gt;8&lt;/string&gt;&lt;/var&gt;&lt;var name='SHEET_NAME'&gt;&lt;string&gt;CEE - Romania&lt;/string&gt;&lt;/var&gt;&lt;var name='EXTERNAL_SHEET_NAME'&gt;&lt;string&gt;IR02_08|8&lt;/string&gt;&lt;/var&gt;&lt;/struct&gt;&lt;/var&gt;&lt;var name='IR02_08: IR02_08 - Hierarchy LE/REGION 2009= &amp;quot;RUSSIA&amp;quot;'&gt;&lt;struct&gt;&lt;var name='NAME'&gt;&lt;string&gt;IR02_08&lt;/string&gt;&lt;/var&gt;&lt;var name='SHEET'&gt;&lt;string&gt;9&lt;/string&gt;&lt;/var&gt;&lt;var name='SHEET_NAME'&gt;&lt;string&gt;CEE - Russia&lt;/string&gt;&lt;/var&gt;&lt;var name='EXTERNAL_SHEET_NAME'&gt;&lt;string&gt;IR02_08|9&lt;/string&gt;&lt;/var&gt;&lt;/struct&gt;&lt;/var&gt;&lt;var name='IR02_08: IR02_08 - Hierarchy LE/REGION 2009= &amp;quot;SERBIA&amp;quot;'&gt;&lt;struct&gt;&lt;var name='NAME'&gt;&lt;string&gt;IR02_08&lt;/string&gt;&lt;/var&gt;&lt;var name='SHEET'&gt;&lt;string&gt;10&lt;/string&gt;&lt;/var&gt;&lt;var name='SHEET_NAME'&gt;&lt;string&gt;CEE - Serbia&lt;/string&gt;&lt;/var&gt;&lt;var name='EXTERNAL_SHEET_NAME'&gt;&lt;string&gt;IR02_08|10&lt;/string&gt;&lt;/var&gt;&lt;/struct&gt;&lt;/var&gt;&lt;var name='IR02_09: IR02_09 - Hierarchy LE/REGION 2009= &amp;quot;SLOVAKIA&amp;quot;, Group BL Structure= &amp;quot;CEE&amp;quot;'&gt;&lt;struct&gt;&lt;var name='NAME'&gt;&lt;string&gt;IR02_09&lt;/string&gt;&lt;/var&gt;&lt;var name='SHEET'&gt;&lt;string&gt;1&lt;/string&gt;&lt;/var&gt;&lt;var name='SHEET_NAME'&gt;&lt;string&gt;CEE - Slovakia&lt;/string&gt;&lt;/var&gt;&lt;var name='EXTERNAL_SHEET_NAME'&gt;&lt;string&gt;IR02_09|1&lt;/string&gt;&lt;/var&gt;&lt;/struct&gt;&lt;/var&gt;&lt;var name='IR02_09: IR02_09 - Hierarchy LE/REGION 2009= &amp;quot;SLOVENIA&amp;quot;, Group BL Structure= &amp;quot;CEE&amp;quot;'&gt;&lt;struct&gt;&lt;var name='NAME'&gt;&lt;string&gt;IR02_09&lt;/string&gt;&lt;/var&gt;&lt;var name='SHEET'&gt;&lt;string&gt;2&lt;/string&gt;&lt;/var&gt;&lt;var name='SHEET_NAME'&gt;&lt;string&gt;CEE - Slovenia&lt;/string&gt;&lt;/var&gt;&lt;var name='EXTERNAL_SHEET_NAME'&gt;&lt;string&gt;IR02_09|2&lt;/string&gt;&lt;/var&gt;&lt;/struct&gt;&lt;/var&gt;&lt;var name='IR02_08: IR02_08 - Hierarchy LE/REGION 2009= &amp;quot;TURKEY&amp;quot;'&gt;&lt;struct&gt;&lt;var name='NAME'&gt;&lt;string&gt;IR02_08&lt;/string&gt;&lt;/var&gt;&lt;var name='SHEET'&gt;&lt;string&gt;11&lt;/string&gt;&lt;/var&gt;&lt;var name='SHEET_NAME'&gt;&lt;string&gt;CEE - Turkey&lt;/string&gt;&lt;/var&gt;&lt;var name='EXTERNAL_SHEET_NAME'&gt;&lt;string&gt;IR02_08|11&lt;/string&gt;&lt;/var&gt;&lt;/struct&gt;&lt;/var&gt;&lt;var name='IR02_08: IR02_08 - Hierarchy LE/REGION 2009= &amp;quot;UKRAINE&amp;quot;'&gt;&lt;struct&gt;&lt;var name='NAME'&gt;&lt;string&gt;IR02_08&lt;/string&gt;&lt;/var&gt;&lt;var name='SHEET'&gt;&lt;string&gt;12&lt;/string&gt;&lt;/var&gt;&lt;var name='SHEET_NAME'&gt;&lt;string&gt;CEE - Ukraine&lt;/string&gt;&lt;/var&gt;&lt;var name='EXTERNAL_SHEET_NAME'&gt;&lt;string&gt;IR02_08|12&lt;/string&gt;&lt;/var&gt;&lt;/struct&gt;&lt;/var&gt;&lt;var name='IR02_08: IR02_08 - Hierarchy LE/REGION 2009= &amp;quot;PEKAO SUBGROUP&amp;quot;'&gt;&lt;struct&gt;&lt;var name='NAME'&gt;&lt;string&gt;IR02_08&lt;/string&gt;&lt;/var&gt;&lt;var name='SHEET'&gt;&lt;string&gt;13&lt;/string&gt;&lt;/var&gt;&lt;var name='SHEET_NAME'&gt;&lt;string&gt;Poland Region&lt;/string&gt;&lt;/var&gt;&lt;var name='EXTERNAL_SHEET_NAME'&gt;&lt;string&gt;IR02_08|13&lt;/string&gt;&lt;/var&gt;&lt;/struct&gt;&lt;/var&gt;&lt;/struct&gt;&lt;/data&gt;&lt;/wddxPacket&gt;</t>
  </si>
  <si>
    <t>Q1</t>
  </si>
  <si>
    <t>CIB Managerial Data</t>
  </si>
  <si>
    <t>Asset Quality Country Breakdown</t>
  </si>
  <si>
    <t>GROUP CAPITAL STRUCTURE</t>
  </si>
  <si>
    <t>Commercial Bank Italy</t>
  </si>
  <si>
    <t>Commercial Bank Germany</t>
  </si>
  <si>
    <t>Commercial Bank Austria</t>
  </si>
  <si>
    <t>Commercial Bank - Austria</t>
  </si>
  <si>
    <t>Commercial Bank - Germany</t>
  </si>
  <si>
    <t>Commercial Bank - Italy</t>
  </si>
  <si>
    <t>Non-Core</t>
  </si>
  <si>
    <t>Asset Quality Core Bank</t>
  </si>
  <si>
    <t>17-25</t>
  </si>
  <si>
    <t>Asset Quality - Core Bank</t>
  </si>
  <si>
    <t>Asset Quality - Non Core</t>
  </si>
  <si>
    <t>Core Bank</t>
  </si>
  <si>
    <t>Q2</t>
  </si>
  <si>
    <t>2014</t>
  </si>
  <si>
    <t>Q3</t>
  </si>
  <si>
    <t>Q4</t>
  </si>
  <si>
    <t>Net interest</t>
  </si>
  <si>
    <t>Dividends and other income from equity investments</t>
  </si>
  <si>
    <t>Net fees and commissions</t>
  </si>
  <si>
    <t>Net trading income</t>
  </si>
  <si>
    <t>Net other expenses/income</t>
  </si>
  <si>
    <t>OPERATING INCOME</t>
  </si>
  <si>
    <t>Payroll costs</t>
  </si>
  <si>
    <t>Other administrative expenses</t>
  </si>
  <si>
    <t>Recovery of expenses</t>
  </si>
  <si>
    <t>Amortisation &amp; depreciation</t>
  </si>
  <si>
    <t xml:space="preserve">      Operating costs</t>
  </si>
  <si>
    <t>OPERATING PROFIT</t>
  </si>
  <si>
    <t>Net write-downs of loans</t>
  </si>
  <si>
    <t>NET OPERATING PROFIT</t>
  </si>
  <si>
    <t>Provisions for risks and charges</t>
  </si>
  <si>
    <t>Integration costs</t>
  </si>
  <si>
    <t>Net income from investments</t>
  </si>
  <si>
    <t>PROFIT BEFORE TAX</t>
  </si>
  <si>
    <t>Income tax for the period</t>
  </si>
  <si>
    <t>Profit (Loss) from non-current assets held for sale, after tax</t>
  </si>
  <si>
    <t>PROFIT (LOSS) FOR THE PERIOD</t>
  </si>
  <si>
    <t>Minorities</t>
  </si>
  <si>
    <t>NET PROFIT ATTRIBUTABLE TO THE GROUP BEFORE PPA</t>
  </si>
  <si>
    <t>Purchase Price Allocation effect</t>
  </si>
  <si>
    <t>Goodwill impairment</t>
  </si>
  <si>
    <t>Cost  income ratio</t>
  </si>
  <si>
    <t>Cost of Risk (LLP annualized on Avg Loans) in basis points</t>
  </si>
  <si>
    <t>Tax rate</t>
  </si>
  <si>
    <t>Total Customer Loans</t>
  </si>
  <si>
    <t>FTEs (eop, 100%)</t>
  </si>
  <si>
    <t>Branches</t>
  </si>
  <si>
    <t>2013</t>
  </si>
  <si>
    <t xml:space="preserve">INCOME STATEMENT RATIOS </t>
  </si>
  <si>
    <t>VOLUMES</t>
  </si>
  <si>
    <t>Total Customer Deposits (incl. securities in issue)</t>
  </si>
  <si>
    <t>Assets</t>
  </si>
  <si>
    <t>Cash and cash balances</t>
  </si>
  <si>
    <t>Financial assets held for trading</t>
  </si>
  <si>
    <t>Loans and receivables with banks</t>
  </si>
  <si>
    <t>Loans and receivables with customers</t>
  </si>
  <si>
    <t>Financial investments</t>
  </si>
  <si>
    <t>Hedging instruments</t>
  </si>
  <si>
    <t>Property, plant and equipment</t>
  </si>
  <si>
    <t>Goodwill</t>
  </si>
  <si>
    <t>Other intangible assets</t>
  </si>
  <si>
    <t>Tax assets</t>
  </si>
  <si>
    <t>Non-current assets and disposal groups classified as held for sale</t>
  </si>
  <si>
    <t>Other assets</t>
  </si>
  <si>
    <t>Total assets</t>
  </si>
  <si>
    <t>Liabilities and shareholders' equity</t>
  </si>
  <si>
    <t>Deposits from banks</t>
  </si>
  <si>
    <t>Deposits from customers and debt securities in issue</t>
  </si>
  <si>
    <t>Financial liabilities held for trading</t>
  </si>
  <si>
    <t>Financial liabilities designated at fair value</t>
  </si>
  <si>
    <t>Tax liabilities</t>
  </si>
  <si>
    <t>Liabilities included in disposal groups classified as held for sale</t>
  </si>
  <si>
    <t>Other liabilities</t>
  </si>
  <si>
    <t>Shareholders' equity</t>
  </si>
  <si>
    <t>- Capital and reserves</t>
  </si>
  <si>
    <t>-  Available-for-sale assets fair value reserve and</t>
  </si>
  <si>
    <t xml:space="preserve">    cash-flow hedging reserve</t>
  </si>
  <si>
    <t>- Net profit</t>
  </si>
  <si>
    <t>Total liabilities and shareholders' equity</t>
  </si>
  <si>
    <t>NPLs - Face value</t>
  </si>
  <si>
    <t>NPLs - Carrying value</t>
  </si>
  <si>
    <t>Doubtful Loans - Face value</t>
  </si>
  <si>
    <t>Doubtful Loans - Carrying value</t>
  </si>
  <si>
    <t>Restructured Loans - Face value</t>
  </si>
  <si>
    <t>Restructured Loans - Carrying value</t>
  </si>
  <si>
    <t>Past-due Loans - Face value</t>
  </si>
  <si>
    <t>Past-due Loans - Carrying value</t>
  </si>
  <si>
    <t>Total Impaired Loans - Face value</t>
  </si>
  <si>
    <t>Total Impaired Loans - Carrying value</t>
  </si>
  <si>
    <t>Writedowns</t>
  </si>
  <si>
    <t>as a percentage of face value (Coverage Ratio)</t>
  </si>
  <si>
    <t>Performing Loans - Face value</t>
  </si>
  <si>
    <t>Performing Loans - Carrying value</t>
  </si>
  <si>
    <t>Italy</t>
  </si>
  <si>
    <t>Total Customer Loans - Face value</t>
  </si>
  <si>
    <t>Total Customer Loans - Carrying value</t>
  </si>
  <si>
    <t>Coverage Ratio - Specific only</t>
  </si>
  <si>
    <t>Coverage Ratio - Overall Provisions</t>
  </si>
  <si>
    <t>Impaired Loans Ratio - Face value</t>
  </si>
  <si>
    <t>Impaired Loans Ratio - Carrying  value</t>
  </si>
  <si>
    <t>Germany</t>
  </si>
  <si>
    <t>Austria</t>
  </si>
  <si>
    <t>CEE</t>
  </si>
  <si>
    <t>Tier I Capital</t>
  </si>
  <si>
    <t>Total Capital</t>
  </si>
  <si>
    <t>Credit Risk</t>
  </si>
  <si>
    <t>Market Risk</t>
  </si>
  <si>
    <t>Operational Risk</t>
  </si>
  <si>
    <t>Hybrids included in Tier I Capital</t>
  </si>
  <si>
    <t>CAPITAL RATIOS</t>
  </si>
  <si>
    <t>Tier I Ratio</t>
  </si>
  <si>
    <t>Total Capital Ratio</t>
  </si>
  <si>
    <t>Hybrids as % of Tier I capital</t>
  </si>
  <si>
    <t>note: maximum allowed by BoI</t>
  </si>
  <si>
    <t>1Q</t>
  </si>
  <si>
    <t>2Q</t>
  </si>
  <si>
    <t>3Q</t>
  </si>
  <si>
    <t>4Q</t>
  </si>
  <si>
    <t>ASSETS UNDER MANAGEMENT (bn)</t>
  </si>
  <si>
    <t>USA</t>
  </si>
  <si>
    <t>International</t>
  </si>
  <si>
    <t xml:space="preserve">Germany </t>
  </si>
  <si>
    <t>Pioneer Austria (BACA)</t>
  </si>
  <si>
    <t>India</t>
  </si>
  <si>
    <t>Asia</t>
  </si>
  <si>
    <t>Russia</t>
  </si>
  <si>
    <t>Total</t>
  </si>
  <si>
    <t>Italy Core</t>
  </si>
  <si>
    <t>Italy Non-Core</t>
  </si>
  <si>
    <t>Basel 2.5</t>
  </si>
  <si>
    <t>Floor</t>
  </si>
  <si>
    <t>Common Equity Tier I Ratio</t>
  </si>
  <si>
    <t>CEE - Czech Republic &amp; Slovakia</t>
  </si>
  <si>
    <t>Asset Quality Non-Core</t>
  </si>
  <si>
    <t>RWA CIB</t>
  </si>
  <si>
    <t>Total RWA End of Period</t>
  </si>
  <si>
    <t>Figures could be slightly different from financial report and presentation due to roundings</t>
  </si>
  <si>
    <t>12</t>
  </si>
  <si>
    <t>Basel 3</t>
  </si>
  <si>
    <t>NA</t>
  </si>
  <si>
    <t>* Sum of Regions does not equal total due to infragroup elisions</t>
  </si>
  <si>
    <t>Common Equity Tier I *</t>
  </si>
  <si>
    <t>Total RWA (bn) *</t>
  </si>
  <si>
    <t>GBS – CC – Elisions</t>
  </si>
  <si>
    <t>n.a.</t>
  </si>
  <si>
    <t>CONSOLIDATED PROFIT</t>
  </si>
  <si>
    <t>4Q GROUP RESULTS ─ DIVISIONAL DATA BASE</t>
  </si>
  <si>
    <t>4Q14 GROUP RESULTS</t>
  </si>
  <si>
    <t>12-YTD</t>
  </si>
  <si>
    <t>n.m</t>
  </si>
  <si>
    <t xml:space="preserve">* Common Equity Tier 1 Capital as of 1Q 2014 under Basel 3 rules includes 1Q 2014 Interim Net Profit net of  dividends accrual (assumed at 10 € cents in line with previous year). RWAs as of 1Q 2014 include the conversion of DTAs into tax credit, effective after the approval of 2013 accounts in May 2014. The sum of Credit Risk, Market Risk and Operational risk RWAs as at 1Q 2014, not including the effect of DTA conversion, amounts to 418,870. This figure differs from those disclosed in the Regulatory Reports due to adjustments connected with the difference between the timing of the approval of the interim financial report and the transmission – on June 30, 2014 – of Regulatory Reports referring to March 31, 2014.  
Common Equity Tier 1 Capital as of September 2014 includes 9M 2014 Interim Net Profit net of  dividends accrual (assumed at 10 € cents in line with previous year). 
December 2014 values assume 2014 scrip dividend of 12 €cents per ordinary share with 75-25% shares-cash acceptance. Including full cash dividend, CET1 Ratio at 10.26%, Tier 1 Ratio at 11.12% and Total Capital Ratio at 13.49%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</si>
</sst>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0.0;&quot;( &quot;#,##0.0&quot;)&quot;"/>
    <numFmt numFmtId="165" formatCode="#,##0,"/>
    <numFmt numFmtId="166" formatCode="\+0.0%;\ \-0.0%;_-&quot;-&quot;_-"/>
    <numFmt numFmtId="167" formatCode="0.0%"/>
    <numFmt numFmtId="168" formatCode="#&quot;bp&quot;"/>
    <numFmt numFmtId="169" formatCode="\+\ 0.0%;\ \-\ 0.0%;_-&quot;-&quot;_-"/>
    <numFmt numFmtId="170" formatCode="_-[$€]\ * #,##0.00_-;\-[$€]\ * #,##0.00_-;_-[$€]\ * &quot;-&quot;??_-;_-@_-"/>
    <numFmt numFmtId="171" formatCode="0.000%"/>
    <numFmt numFmtId="172" formatCode="[$-410]d\-mmm\-yy;@"/>
    <numFmt numFmtId="173" formatCode="mmm\-\y\y"/>
    <numFmt numFmtId="174" formatCode="#,##0.000,"/>
  </numFmts>
  <fonts count="52">
    <font>
      <sz val="10"/>
      <name val="Arial"/>
    </font>
    <font>
      <sz val="10"/>
      <color theme="1"/>
      <name val="Arial"/>
      <family val="2"/>
    </font>
    <font>
      <sz val="10"/>
      <name val="Arial"/>
      <family val="2"/>
    </font>
    <font>
      <u/>
      <sz val="10"/>
      <color indexed="12"/>
      <name val="Arial"/>
      <family val="2"/>
    </font>
    <font>
      <sz val="8"/>
      <name val="Arial"/>
      <family val="2"/>
    </font>
    <font>
      <sz val="10"/>
      <name val="Arial"/>
      <family val="2"/>
    </font>
    <font>
      <sz val="10"/>
      <name val="Arial"/>
      <family val="2"/>
    </font>
    <font>
      <sz val="10"/>
      <color indexed="9"/>
      <name val="Arial"/>
      <family val="2"/>
    </font>
    <font>
      <b/>
      <sz val="20"/>
      <color indexed="9"/>
      <name val="Arial"/>
      <family val="2"/>
    </font>
    <font>
      <b/>
      <sz val="10"/>
      <color indexed="10"/>
      <name val="Arial"/>
      <family val="2"/>
    </font>
    <font>
      <sz val="10"/>
      <color indexed="12"/>
      <name val="Arial"/>
      <family val="2"/>
    </font>
    <font>
      <sz val="10"/>
      <color indexed="18"/>
      <name val="Arial"/>
      <family val="2"/>
    </font>
    <font>
      <b/>
      <sz val="10"/>
      <color indexed="18"/>
      <name val="Arial"/>
      <family val="2"/>
    </font>
    <font>
      <b/>
      <sz val="10"/>
      <color indexed="12"/>
      <name val="Arial"/>
      <family val="2"/>
    </font>
    <font>
      <b/>
      <sz val="8"/>
      <color indexed="18"/>
      <name val="Arial"/>
      <family val="2"/>
    </font>
    <font>
      <sz val="8"/>
      <color indexed="18"/>
      <name val="Arial"/>
      <family val="2"/>
    </font>
    <font>
      <sz val="9"/>
      <color indexed="18"/>
      <name val="Arial"/>
      <family val="2"/>
    </font>
    <font>
      <b/>
      <sz val="9"/>
      <color indexed="18"/>
      <name val="Arial"/>
      <family val="2"/>
    </font>
    <font>
      <b/>
      <sz val="9"/>
      <name val="Arial"/>
      <family val="2"/>
    </font>
    <font>
      <vertAlign val="superscript"/>
      <sz val="6.75"/>
      <color indexed="18"/>
      <name val="Arial"/>
      <family val="2"/>
    </font>
    <font>
      <vertAlign val="superscript"/>
      <sz val="9"/>
      <color indexed="18"/>
      <name val="Arial"/>
      <family val="2"/>
    </font>
    <font>
      <sz val="9"/>
      <name val="Arial"/>
      <family val="2"/>
    </font>
    <font>
      <vertAlign val="superscript"/>
      <sz val="6.75"/>
      <color indexed="10"/>
      <name val="Arial"/>
      <family val="2"/>
    </font>
    <font>
      <sz val="8"/>
      <name val="Arial"/>
      <family val="2"/>
    </font>
    <font>
      <b/>
      <sz val="10"/>
      <name val="Arial"/>
      <family val="2"/>
    </font>
    <font>
      <b/>
      <sz val="14"/>
      <color indexed="9"/>
      <name val="Arial"/>
      <family val="2"/>
    </font>
    <font>
      <b/>
      <sz val="9"/>
      <color indexed="10"/>
      <name val="Arial"/>
      <family val="2"/>
    </font>
    <font>
      <b/>
      <sz val="20"/>
      <name val="Arial"/>
      <family val="2"/>
    </font>
    <font>
      <sz val="20"/>
      <name val="Arial"/>
      <family val="2"/>
    </font>
    <font>
      <b/>
      <sz val="14"/>
      <color indexed="10"/>
      <name val="Arial"/>
      <family val="2"/>
    </font>
    <font>
      <b/>
      <sz val="12"/>
      <color indexed="10"/>
      <name val="Arial"/>
      <family val="2"/>
    </font>
    <font>
      <sz val="12"/>
      <color indexed="8"/>
      <name val="Arial"/>
      <family val="2"/>
    </font>
    <font>
      <sz val="10"/>
      <color indexed="8"/>
      <name val="Arial"/>
      <family val="2"/>
    </font>
    <font>
      <b/>
      <sz val="10"/>
      <color indexed="9"/>
      <name val="Arial"/>
      <family val="2"/>
    </font>
    <font>
      <i/>
      <sz val="9"/>
      <color indexed="18"/>
      <name val="Arial"/>
      <family val="2"/>
    </font>
    <font>
      <b/>
      <i/>
      <sz val="10"/>
      <color indexed="18"/>
      <name val="Arial"/>
      <family val="2"/>
    </font>
    <font>
      <i/>
      <sz val="8"/>
      <color indexed="18"/>
      <name val="Arial"/>
      <family val="2"/>
    </font>
    <font>
      <b/>
      <i/>
      <sz val="8"/>
      <color indexed="18"/>
      <name val="Arial"/>
      <family val="2"/>
    </font>
    <font>
      <b/>
      <sz val="8"/>
      <name val="Arial"/>
      <family val="2"/>
    </font>
    <font>
      <b/>
      <i/>
      <sz val="9"/>
      <color indexed="18"/>
      <name val="Arial"/>
      <family val="2"/>
    </font>
    <font>
      <sz val="10"/>
      <color indexed="18"/>
      <name val="Arial"/>
      <family val="2"/>
    </font>
    <font>
      <b/>
      <sz val="30"/>
      <name val="Arial"/>
      <family val="2"/>
    </font>
    <font>
      <b/>
      <sz val="30"/>
      <color rgb="FFFF0000"/>
      <name val="Wingdings"/>
      <charset val="2"/>
    </font>
    <font>
      <b/>
      <sz val="30"/>
      <color rgb="FFFF0000"/>
      <name val="Arial"/>
      <family val="2"/>
    </font>
    <font>
      <b/>
      <sz val="20"/>
      <color theme="1"/>
      <name val="Arial"/>
      <family val="2"/>
    </font>
    <font>
      <sz val="14"/>
      <color theme="1"/>
      <name val="Arial"/>
      <family val="2"/>
    </font>
    <font>
      <b/>
      <sz val="18"/>
      <color theme="1"/>
      <name val="Arial"/>
      <family val="2"/>
    </font>
    <font>
      <sz val="11"/>
      <name val="Centennial 45 Light"/>
    </font>
    <font>
      <sz val="11"/>
      <color theme="1"/>
      <name val="Calibri"/>
      <family val="2"/>
      <scheme val="minor"/>
    </font>
    <font>
      <b/>
      <sz val="11"/>
      <name val="Centennial 45 Light"/>
    </font>
    <font>
      <sz val="18"/>
      <name val="Arial"/>
      <family val="2"/>
    </font>
    <font>
      <sz val="9"/>
      <color rgb="FF000080"/>
      <name val="Arial"/>
      <family val="2"/>
    </font>
  </fonts>
  <fills count="7">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theme="0"/>
        <bgColor indexed="64"/>
      </patternFill>
    </fill>
    <fill>
      <patternFill patternType="solid">
        <fgColor rgb="FFE2001A"/>
        <bgColor indexed="64"/>
      </patternFill>
    </fill>
    <fill>
      <patternFill patternType="solid">
        <fgColor indexed="65"/>
        <bgColor indexed="64"/>
      </patternFill>
    </fill>
  </fills>
  <borders count="27">
    <border>
      <left/>
      <right/>
      <top/>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style="medium">
        <color indexed="10"/>
      </right>
      <top/>
      <bottom/>
      <diagonal/>
    </border>
    <border>
      <left/>
      <right/>
      <top/>
      <bottom style="medium">
        <color indexed="10"/>
      </bottom>
      <diagonal/>
    </border>
    <border>
      <left/>
      <right/>
      <top style="dashed">
        <color indexed="10"/>
      </top>
      <bottom style="dashed">
        <color indexed="10"/>
      </bottom>
      <diagonal/>
    </border>
    <border>
      <left/>
      <right/>
      <top/>
      <bottom style="double">
        <color indexed="64"/>
      </bottom>
      <diagonal/>
    </border>
    <border>
      <left/>
      <right style="medium">
        <color indexed="10"/>
      </right>
      <top/>
      <bottom style="medium">
        <color indexed="10"/>
      </bottom>
      <diagonal/>
    </border>
    <border>
      <left style="medium">
        <color indexed="10"/>
      </left>
      <right style="medium">
        <color indexed="10"/>
      </right>
      <top style="medium">
        <color indexed="10"/>
      </top>
      <bottom/>
      <diagonal/>
    </border>
    <border>
      <left style="medium">
        <color indexed="10"/>
      </left>
      <right/>
      <top/>
      <bottom style="medium">
        <color indexed="10"/>
      </bottom>
      <diagonal/>
    </border>
    <border>
      <left/>
      <right/>
      <top style="medium">
        <color indexed="10"/>
      </top>
      <bottom style="medium">
        <color indexed="10"/>
      </bottom>
      <diagonal/>
    </border>
    <border>
      <left style="medium">
        <color indexed="10"/>
      </left>
      <right style="medium">
        <color indexed="10"/>
      </right>
      <top/>
      <bottom style="medium">
        <color indexed="10"/>
      </bottom>
      <diagonal/>
    </border>
    <border>
      <left style="medium">
        <color indexed="10"/>
      </left>
      <right style="medium">
        <color indexed="10"/>
      </right>
      <top style="medium">
        <color indexed="10"/>
      </top>
      <bottom style="medium">
        <color indexed="10"/>
      </bottom>
      <diagonal/>
    </border>
    <border>
      <left style="medium">
        <color indexed="10"/>
      </left>
      <right/>
      <top style="medium">
        <color indexed="10"/>
      </top>
      <bottom style="medium">
        <color indexed="1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top style="medium">
        <color rgb="FFFF0000"/>
      </top>
      <bottom/>
      <diagonal/>
    </border>
    <border>
      <left/>
      <right/>
      <top/>
      <bottom style="medium">
        <color rgb="FFFF0000"/>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ashed">
        <color indexed="64"/>
      </left>
      <right style="dashed">
        <color indexed="64"/>
      </right>
      <top style="dashed">
        <color indexed="64"/>
      </top>
      <bottom style="dashed">
        <color indexed="64"/>
      </bottom>
      <diagonal/>
    </border>
    <border>
      <left/>
      <right/>
      <top/>
      <bottom style="thick">
        <color theme="0" tint="-0.24994659260841701"/>
      </bottom>
      <diagonal/>
    </border>
    <border>
      <left/>
      <right/>
      <top style="thick">
        <color theme="0" tint="-0.24994659260841701"/>
      </top>
      <bottom style="thick">
        <color theme="0" tint="-0.24994659260841701"/>
      </bottom>
      <diagonal/>
    </border>
  </borders>
  <cellStyleXfs count="43">
    <xf numFmtId="0" fontId="0" fillId="0" borderId="0"/>
    <xf numFmtId="43" fontId="2"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170" fontId="2" fillId="0" borderId="0" applyFont="0" applyFill="0" applyBorder="0" applyAlignment="0" applyProtection="0"/>
    <xf numFmtId="0" fontId="3" fillId="0" borderId="0" applyNumberFormat="0" applyFill="0" applyBorder="0" applyAlignment="0" applyProtection="0">
      <alignment vertical="top"/>
      <protection locked="0"/>
    </xf>
    <xf numFmtId="0" fontId="6" fillId="0" borderId="0"/>
    <xf numFmtId="0" fontId="5" fillId="0" borderId="0"/>
    <xf numFmtId="0" fontId="5" fillId="0" borderId="0"/>
    <xf numFmtId="9" fontId="2"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0" fontId="1" fillId="0" borderId="0"/>
    <xf numFmtId="0" fontId="24" fillId="3" borderId="22">
      <alignment horizontal="center" vertical="center" wrapText="1" shrinkToFit="1"/>
    </xf>
    <xf numFmtId="3" fontId="47" fillId="0" borderId="23"/>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3" fontId="49" fillId="0" borderId="24"/>
    <xf numFmtId="43" fontId="48" fillId="0" borderId="0" applyFont="0" applyFill="0" applyBorder="0" applyAlignment="0" applyProtection="0"/>
  </cellStyleXfs>
  <cellXfs count="271">
    <xf numFmtId="0" fontId="0" fillId="0" borderId="0" xfId="0"/>
    <xf numFmtId="49" fontId="0" fillId="0" borderId="0" xfId="0" applyNumberFormat="1"/>
    <xf numFmtId="0" fontId="0" fillId="0" borderId="0" xfId="0" applyAlignment="1">
      <alignment horizontal="center"/>
    </xf>
    <xf numFmtId="0" fontId="0" fillId="0" borderId="0" xfId="0" quotePrefix="1"/>
    <xf numFmtId="0" fontId="18" fillId="0" borderId="0" xfId="0" applyFont="1" applyFill="1" applyBorder="1" applyAlignment="1" applyProtection="1">
      <alignment horizontal="left" vertical="center" indent="1"/>
    </xf>
    <xf numFmtId="0" fontId="0" fillId="0" borderId="0" xfId="0" applyProtection="1"/>
    <xf numFmtId="0" fontId="7" fillId="0" borderId="0" xfId="0" applyFont="1" applyProtection="1"/>
    <xf numFmtId="0" fontId="0" fillId="0" borderId="0" xfId="0" applyAlignment="1" applyProtection="1">
      <alignment horizontal="center"/>
    </xf>
    <xf numFmtId="0" fontId="9" fillId="0" borderId="0" xfId="0" applyFont="1" applyProtection="1"/>
    <xf numFmtId="0" fontId="10" fillId="0" borderId="0" xfId="0" applyFont="1" applyProtection="1"/>
    <xf numFmtId="0" fontId="11" fillId="0" borderId="0" xfId="0" applyFont="1" applyProtection="1"/>
    <xf numFmtId="0" fontId="12" fillId="0" borderId="1" xfId="0" applyFont="1" applyBorder="1" applyAlignment="1" applyProtection="1">
      <alignment horizontal="centerContinuous" vertical="center"/>
    </xf>
    <xf numFmtId="0" fontId="12" fillId="0" borderId="2" xfId="0" applyFont="1" applyBorder="1" applyAlignment="1" applyProtection="1">
      <alignment horizontal="centerContinuous" vertical="center"/>
    </xf>
    <xf numFmtId="0" fontId="12" fillId="0" borderId="2"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0" xfId="0" applyFont="1" applyAlignment="1" applyProtection="1">
      <alignment horizontal="center"/>
    </xf>
    <xf numFmtId="0" fontId="10" fillId="0" borderId="0" xfId="0" applyFont="1"/>
    <xf numFmtId="0" fontId="14" fillId="0" borderId="0" xfId="0" applyFont="1" applyFill="1" applyBorder="1" applyProtection="1"/>
    <xf numFmtId="0" fontId="12" fillId="0" borderId="4" xfId="0" applyFont="1" applyBorder="1" applyAlignment="1" applyProtection="1">
      <alignment horizontal="center"/>
    </xf>
    <xf numFmtId="0" fontId="12" fillId="0" borderId="0" xfId="0" applyFont="1" applyBorder="1" applyAlignment="1" applyProtection="1">
      <alignment horizontal="center"/>
    </xf>
    <xf numFmtId="0" fontId="11" fillId="0" borderId="0" xfId="0" applyFont="1" applyBorder="1" applyAlignment="1" applyProtection="1">
      <alignment horizontal="center"/>
    </xf>
    <xf numFmtId="0" fontId="10" fillId="2" borderId="0" xfId="0" applyFont="1" applyFill="1" applyProtection="1"/>
    <xf numFmtId="0" fontId="15" fillId="2" borderId="0" xfId="0" applyFont="1" applyFill="1" applyBorder="1" applyProtection="1"/>
    <xf numFmtId="0" fontId="11" fillId="2" borderId="4" xfId="0" applyFont="1" applyFill="1" applyBorder="1" applyProtection="1"/>
    <xf numFmtId="0" fontId="11" fillId="2" borderId="0" xfId="0" applyFont="1" applyFill="1" applyBorder="1" applyProtection="1"/>
    <xf numFmtId="0" fontId="11" fillId="2" borderId="0" xfId="0" applyFont="1" applyFill="1" applyBorder="1" applyAlignment="1" applyProtection="1">
      <alignment horizontal="center"/>
    </xf>
    <xf numFmtId="0" fontId="11" fillId="2" borderId="5" xfId="0" applyFont="1" applyFill="1" applyBorder="1" applyAlignment="1" applyProtection="1">
      <alignment horizontal="center"/>
    </xf>
    <xf numFmtId="0" fontId="11" fillId="2" borderId="0" xfId="0" applyFont="1" applyFill="1" applyProtection="1"/>
    <xf numFmtId="0" fontId="11" fillId="2" borderId="6" xfId="0" applyFont="1" applyFill="1" applyBorder="1" applyProtection="1"/>
    <xf numFmtId="0" fontId="11" fillId="0" borderId="0" xfId="0" applyFont="1" applyFill="1" applyProtection="1"/>
    <xf numFmtId="0" fontId="11" fillId="0" borderId="5" xfId="0" applyFont="1" applyBorder="1" applyAlignment="1" applyProtection="1">
      <alignment horizontal="center"/>
    </xf>
    <xf numFmtId="0" fontId="16" fillId="0" borderId="0" xfId="0" applyFont="1" applyFill="1" applyBorder="1" applyAlignment="1" applyProtection="1">
      <alignment vertical="center"/>
    </xf>
    <xf numFmtId="165" fontId="16" fillId="0" borderId="0" xfId="0" applyNumberFormat="1" applyFont="1" applyFill="1" applyBorder="1" applyAlignment="1" applyProtection="1">
      <alignment horizontal="center" vertical="center"/>
    </xf>
    <xf numFmtId="166" fontId="16" fillId="0" borderId="0" xfId="9" applyNumberFormat="1" applyFont="1" applyFill="1" applyBorder="1" applyAlignment="1" applyProtection="1">
      <alignment horizontal="center" vertical="center"/>
    </xf>
    <xf numFmtId="0" fontId="11" fillId="0" borderId="0" xfId="0" applyFont="1" applyAlignment="1" applyProtection="1">
      <alignment horizontal="center"/>
    </xf>
    <xf numFmtId="0" fontId="13" fillId="0" borderId="0" xfId="0" applyFont="1" applyProtection="1"/>
    <xf numFmtId="0" fontId="17" fillId="0" borderId="0" xfId="0" applyFont="1" applyBorder="1" applyAlignment="1" applyProtection="1">
      <alignment vertical="center"/>
    </xf>
    <xf numFmtId="165" fontId="17" fillId="0" borderId="0" xfId="0" applyNumberFormat="1" applyFont="1" applyFill="1" applyBorder="1" applyAlignment="1" applyProtection="1">
      <alignment horizontal="center" vertical="center"/>
    </xf>
    <xf numFmtId="166" fontId="17" fillId="0" borderId="0" xfId="9" applyNumberFormat="1" applyFont="1" applyFill="1" applyBorder="1" applyAlignment="1" applyProtection="1">
      <alignment horizontal="center" vertical="center"/>
    </xf>
    <xf numFmtId="0" fontId="13" fillId="0" borderId="0" xfId="0" applyFont="1"/>
    <xf numFmtId="0" fontId="17" fillId="0" borderId="0" xfId="0" applyFont="1" applyFill="1" applyBorder="1" applyAlignment="1" applyProtection="1">
      <alignment vertical="center"/>
    </xf>
    <xf numFmtId="0" fontId="16" fillId="0" borderId="0" xfId="0" applyFont="1" applyFill="1" applyBorder="1" applyAlignment="1" applyProtection="1">
      <alignment vertical="center" wrapText="1"/>
    </xf>
    <xf numFmtId="166" fontId="17" fillId="0" borderId="7" xfId="9" applyNumberFormat="1" applyFont="1" applyFill="1" applyBorder="1" applyAlignment="1" applyProtection="1">
      <alignment horizontal="center" vertical="center"/>
    </xf>
    <xf numFmtId="165" fontId="18" fillId="0" borderId="0" xfId="0" applyNumberFormat="1" applyFont="1" applyFill="1" applyBorder="1" applyAlignment="1" applyProtection="1">
      <alignment horizontal="center" vertical="center"/>
    </xf>
    <xf numFmtId="0" fontId="0" fillId="0" borderId="0" xfId="0" applyFill="1" applyBorder="1" applyAlignment="1" applyProtection="1">
      <alignment horizontal="center"/>
    </xf>
    <xf numFmtId="0" fontId="9" fillId="0" borderId="8" xfId="0" applyFont="1" applyFill="1" applyBorder="1" applyAlignment="1" applyProtection="1">
      <alignment vertical="center"/>
    </xf>
    <xf numFmtId="0" fontId="15" fillId="0" borderId="8" xfId="0" applyFont="1" applyBorder="1" applyAlignment="1" applyProtection="1">
      <alignment vertical="center"/>
    </xf>
    <xf numFmtId="0" fontId="14" fillId="0" borderId="0" xfId="0" applyFont="1" applyFill="1" applyBorder="1" applyAlignment="1" applyProtection="1">
      <alignment vertical="center"/>
    </xf>
    <xf numFmtId="167" fontId="17" fillId="0" borderId="0" xfId="9" applyNumberFormat="1" applyFont="1" applyFill="1" applyBorder="1" applyAlignment="1" applyProtection="1">
      <alignment horizontal="center" vertical="center"/>
    </xf>
    <xf numFmtId="168" fontId="17" fillId="0" borderId="0" xfId="9" applyNumberFormat="1" applyFont="1" applyFill="1" applyBorder="1" applyAlignment="1" applyProtection="1">
      <alignment horizontal="center" vertical="center"/>
    </xf>
    <xf numFmtId="1" fontId="17" fillId="0" borderId="0" xfId="9" applyNumberFormat="1" applyFont="1" applyFill="1" applyBorder="1" applyAlignment="1" applyProtection="1">
      <alignment horizontal="center" vertical="center"/>
    </xf>
    <xf numFmtId="0" fontId="19" fillId="0" borderId="8" xfId="0" applyFont="1" applyFill="1" applyBorder="1" applyAlignment="1" applyProtection="1">
      <alignment vertical="center"/>
    </xf>
    <xf numFmtId="165" fontId="2" fillId="0" borderId="0" xfId="1" applyNumberFormat="1" applyProtection="1"/>
    <xf numFmtId="0" fontId="17" fillId="0" borderId="0" xfId="0" applyFont="1" applyBorder="1" applyAlignment="1" applyProtection="1">
      <alignment horizontal="center" vertical="center"/>
    </xf>
    <xf numFmtId="0" fontId="11" fillId="0" borderId="0" xfId="0" applyFont="1" applyBorder="1" applyAlignment="1" applyProtection="1">
      <alignment vertical="center"/>
    </xf>
    <xf numFmtId="3" fontId="17" fillId="0" borderId="0" xfId="0" applyNumberFormat="1" applyFont="1" applyBorder="1" applyAlignment="1" applyProtection="1">
      <alignment horizontal="center" vertical="center"/>
    </xf>
    <xf numFmtId="166" fontId="17" fillId="0" borderId="0" xfId="0" applyNumberFormat="1" applyFont="1" applyBorder="1" applyAlignment="1" applyProtection="1">
      <alignment horizontal="center" vertical="center"/>
    </xf>
    <xf numFmtId="3" fontId="17" fillId="0" borderId="0" xfId="0" applyNumberFormat="1" applyFont="1" applyFill="1" applyBorder="1" applyAlignment="1" applyProtection="1">
      <alignment horizontal="center" vertical="center"/>
    </xf>
    <xf numFmtId="0" fontId="2" fillId="0" borderId="0" xfId="0" applyFont="1" applyProtection="1"/>
    <xf numFmtId="0" fontId="2" fillId="0" borderId="0" xfId="0" applyFont="1" applyAlignment="1" applyProtection="1">
      <alignment horizontal="center"/>
    </xf>
    <xf numFmtId="0" fontId="2" fillId="0" borderId="0" xfId="0" applyFont="1"/>
    <xf numFmtId="0" fontId="20" fillId="0" borderId="0" xfId="0" applyFont="1" applyFill="1" applyBorder="1" applyProtection="1"/>
    <xf numFmtId="0" fontId="17" fillId="0" borderId="0" xfId="0" applyFont="1" applyFill="1" applyBorder="1" applyProtection="1"/>
    <xf numFmtId="166" fontId="16" fillId="0" borderId="5" xfId="9" applyNumberFormat="1" applyFont="1" applyFill="1" applyBorder="1" applyAlignment="1" applyProtection="1">
      <alignment horizontal="center" vertical="center"/>
    </xf>
    <xf numFmtId="0" fontId="10" fillId="0" borderId="0" xfId="0" applyFont="1" applyBorder="1" applyProtection="1"/>
    <xf numFmtId="164" fontId="17" fillId="0" borderId="3" xfId="0" applyNumberFormat="1" applyFont="1" applyFill="1" applyBorder="1" applyAlignment="1" applyProtection="1">
      <alignment horizontal="center" vertical="center"/>
    </xf>
    <xf numFmtId="0" fontId="17" fillId="0" borderId="5" xfId="0" applyFont="1" applyFill="1" applyBorder="1" applyAlignment="1" applyProtection="1">
      <alignment horizontal="center" vertical="center"/>
    </xf>
    <xf numFmtId="0" fontId="12" fillId="0" borderId="0" xfId="0" applyFont="1" applyFill="1" applyBorder="1" applyProtection="1"/>
    <xf numFmtId="0" fontId="22" fillId="0" borderId="8" xfId="0" applyFont="1" applyFill="1" applyBorder="1" applyAlignment="1" applyProtection="1">
      <alignment vertical="center"/>
    </xf>
    <xf numFmtId="0" fontId="9" fillId="0" borderId="0" xfId="0" applyFont="1" applyFill="1" applyBorder="1" applyAlignment="1" applyProtection="1">
      <alignment vertical="center"/>
    </xf>
    <xf numFmtId="0" fontId="27" fillId="0" borderId="0" xfId="0" applyFont="1" applyFill="1" applyBorder="1" applyAlignment="1">
      <alignment horizontal="center" vertical="center"/>
    </xf>
    <xf numFmtId="0" fontId="24" fillId="0" borderId="0" xfId="0" applyFont="1" applyAlignment="1">
      <alignment vertical="center"/>
    </xf>
    <xf numFmtId="0" fontId="0" fillId="0" borderId="0" xfId="0" applyAlignment="1">
      <alignment vertical="center"/>
    </xf>
    <xf numFmtId="0" fontId="28" fillId="0" borderId="0" xfId="0" applyFont="1" applyFill="1" applyBorder="1" applyAlignment="1">
      <alignment horizontal="center" vertical="center"/>
    </xf>
    <xf numFmtId="0" fontId="29" fillId="0" borderId="9" xfId="0" applyFont="1" applyFill="1" applyBorder="1"/>
    <xf numFmtId="0" fontId="30" fillId="0" borderId="0" xfId="0" applyFont="1" applyBorder="1"/>
    <xf numFmtId="0" fontId="0" fillId="0" borderId="0" xfId="0" applyBorder="1"/>
    <xf numFmtId="0" fontId="31" fillId="0" borderId="0" xfId="0" applyFont="1"/>
    <xf numFmtId="0" fontId="31" fillId="0" borderId="0" xfId="0" applyFont="1" applyBorder="1" applyAlignment="1">
      <alignment vertical="center"/>
    </xf>
    <xf numFmtId="0" fontId="32" fillId="0" borderId="0" xfId="0" applyFont="1" applyBorder="1" applyAlignment="1">
      <alignment vertical="center"/>
    </xf>
    <xf numFmtId="0" fontId="31" fillId="0" borderId="0" xfId="0" applyFont="1" applyBorder="1"/>
    <xf numFmtId="0" fontId="5" fillId="0" borderId="0" xfId="0" applyFont="1"/>
    <xf numFmtId="0" fontId="25" fillId="0" borderId="9" xfId="0" applyFont="1" applyFill="1" applyBorder="1"/>
    <xf numFmtId="0" fontId="33" fillId="0" borderId="9" xfId="0" applyFont="1" applyFill="1" applyBorder="1"/>
    <xf numFmtId="0" fontId="5" fillId="0" borderId="0" xfId="0" applyFont="1" applyBorder="1"/>
    <xf numFmtId="0" fontId="31" fillId="0" borderId="0" xfId="0" applyFont="1" applyAlignment="1">
      <alignment vertical="center"/>
    </xf>
    <xf numFmtId="0" fontId="32" fillId="0" borderId="0" xfId="0" applyFont="1" applyAlignment="1">
      <alignment vertical="center"/>
    </xf>
    <xf numFmtId="0" fontId="32" fillId="0" borderId="0" xfId="5" applyFont="1" applyAlignment="1" applyProtection="1">
      <alignment horizontal="left" vertical="center" indent="1"/>
    </xf>
    <xf numFmtId="0" fontId="32" fillId="0" borderId="0" xfId="5" applyFont="1" applyAlignment="1" applyProtection="1"/>
    <xf numFmtId="166" fontId="17" fillId="0" borderId="5" xfId="9" applyNumberFormat="1" applyFont="1" applyFill="1" applyBorder="1" applyAlignment="1" applyProtection="1">
      <alignment horizontal="center" vertical="center"/>
    </xf>
    <xf numFmtId="166" fontId="17" fillId="0" borderId="10" xfId="9" applyNumberFormat="1" applyFont="1" applyFill="1" applyBorder="1" applyAlignment="1" applyProtection="1">
      <alignment horizontal="center" vertical="center"/>
    </xf>
    <xf numFmtId="0" fontId="12" fillId="0" borderId="11" xfId="0" applyFont="1" applyBorder="1" applyAlignment="1" applyProtection="1">
      <alignment horizontal="center"/>
    </xf>
    <xf numFmtId="0" fontId="12" fillId="0" borderId="6" xfId="0" applyFont="1" applyBorder="1" applyAlignment="1" applyProtection="1">
      <alignment horizontal="center"/>
    </xf>
    <xf numFmtId="0" fontId="26" fillId="0" borderId="0" xfId="0" applyFont="1" applyFill="1" applyBorder="1" applyAlignment="1" applyProtection="1">
      <alignment vertical="center"/>
    </xf>
    <xf numFmtId="0" fontId="0" fillId="0" borderId="6" xfId="0" applyBorder="1" applyProtection="1"/>
    <xf numFmtId="165" fontId="16" fillId="0" borderId="6" xfId="0" applyNumberFormat="1" applyFont="1" applyFill="1" applyBorder="1" applyAlignment="1" applyProtection="1">
      <alignment horizontal="center" vertical="center"/>
    </xf>
    <xf numFmtId="0" fontId="16" fillId="0" borderId="0" xfId="0" quotePrefix="1" applyFont="1" applyFill="1" applyBorder="1" applyAlignment="1" applyProtection="1">
      <alignment vertical="center"/>
    </xf>
    <xf numFmtId="0" fontId="16" fillId="0" borderId="0" xfId="0" quotePrefix="1" applyFont="1" applyFill="1" applyBorder="1" applyAlignment="1" applyProtection="1">
      <alignment vertical="center" wrapText="1"/>
    </xf>
    <xf numFmtId="0" fontId="21" fillId="0" borderId="0" xfId="0" applyFont="1" applyFill="1" applyBorder="1" applyAlignment="1" applyProtection="1">
      <alignment vertical="center"/>
    </xf>
    <xf numFmtId="0" fontId="34" fillId="0" borderId="0" xfId="0" applyFont="1" applyFill="1" applyBorder="1" applyAlignment="1" applyProtection="1">
      <alignment vertical="center"/>
    </xf>
    <xf numFmtId="0" fontId="19" fillId="0" borderId="0" xfId="0" applyFont="1" applyFill="1" applyBorder="1" applyAlignment="1" applyProtection="1">
      <alignment vertical="center"/>
    </xf>
    <xf numFmtId="3" fontId="16" fillId="0" borderId="4" xfId="0" applyNumberFormat="1" applyFont="1" applyFill="1" applyBorder="1" applyAlignment="1" applyProtection="1">
      <alignment horizontal="center" vertical="center"/>
    </xf>
    <xf numFmtId="3" fontId="16" fillId="0" borderId="0" xfId="0" applyNumberFormat="1" applyFont="1" applyFill="1" applyBorder="1" applyAlignment="1" applyProtection="1">
      <alignment horizontal="center" vertical="center"/>
    </xf>
    <xf numFmtId="3" fontId="17" fillId="0" borderId="4" xfId="0" applyNumberFormat="1" applyFont="1" applyFill="1" applyBorder="1" applyAlignment="1" applyProtection="1">
      <alignment horizontal="center" vertical="center"/>
    </xf>
    <xf numFmtId="3" fontId="17" fillId="0" borderId="12" xfId="0" applyNumberFormat="1" applyFont="1" applyFill="1" applyBorder="1" applyAlignment="1" applyProtection="1">
      <alignment horizontal="center" vertical="center"/>
    </xf>
    <xf numFmtId="3" fontId="17" fillId="0" borderId="7" xfId="0" applyNumberFormat="1" applyFont="1" applyFill="1" applyBorder="1" applyAlignment="1" applyProtection="1">
      <alignment horizontal="center" vertical="center"/>
    </xf>
    <xf numFmtId="3" fontId="26" fillId="0" borderId="0" xfId="0" applyNumberFormat="1" applyFont="1" applyFill="1" applyBorder="1" applyAlignment="1" applyProtection="1">
      <alignment horizontal="center" vertical="center"/>
    </xf>
    <xf numFmtId="0" fontId="10" fillId="0" borderId="0" xfId="0" applyFont="1" applyFill="1" applyBorder="1" applyProtection="1"/>
    <xf numFmtId="167" fontId="16" fillId="0" borderId="0" xfId="9" applyNumberFormat="1" applyFont="1" applyFill="1" applyBorder="1" applyAlignment="1" applyProtection="1">
      <alignment horizontal="center" vertical="center"/>
    </xf>
    <xf numFmtId="0" fontId="15" fillId="0" borderId="0" xfId="0" applyFont="1" applyFill="1" applyBorder="1" applyAlignment="1" applyProtection="1">
      <alignment vertical="center"/>
    </xf>
    <xf numFmtId="0" fontId="36" fillId="0" borderId="0" xfId="0" applyFont="1" applyFill="1" applyBorder="1" applyAlignment="1" applyProtection="1">
      <alignment vertical="center"/>
    </xf>
    <xf numFmtId="167" fontId="34" fillId="0" borderId="0" xfId="9" applyNumberFormat="1" applyFont="1" applyFill="1" applyBorder="1" applyAlignment="1" applyProtection="1">
      <alignment horizontal="center" vertical="center"/>
    </xf>
    <xf numFmtId="0" fontId="13" fillId="0" borderId="0" xfId="0" applyFont="1" applyFill="1" applyBorder="1" applyProtection="1"/>
    <xf numFmtId="0" fontId="37" fillId="0" borderId="0" xfId="0" applyFont="1" applyFill="1" applyBorder="1" applyAlignment="1" applyProtection="1">
      <alignment vertical="center"/>
    </xf>
    <xf numFmtId="0" fontId="14" fillId="0" borderId="1" xfId="0" applyFont="1" applyFill="1" applyBorder="1" applyAlignment="1" applyProtection="1">
      <alignment vertical="center"/>
    </xf>
    <xf numFmtId="0" fontId="17" fillId="0" borderId="2" xfId="0" applyFont="1" applyFill="1" applyBorder="1" applyAlignment="1" applyProtection="1">
      <alignment vertical="center"/>
    </xf>
    <xf numFmtId="0" fontId="14" fillId="0" borderId="4" xfId="0" applyFont="1" applyFill="1" applyBorder="1" applyAlignment="1" applyProtection="1">
      <alignment vertical="center"/>
    </xf>
    <xf numFmtId="0" fontId="15" fillId="0" borderId="4" xfId="0" applyFont="1" applyFill="1" applyBorder="1" applyAlignment="1" applyProtection="1">
      <alignment vertical="center"/>
    </xf>
    <xf numFmtId="0" fontId="14" fillId="0" borderId="12" xfId="0" applyFont="1" applyFill="1" applyBorder="1" applyAlignment="1" applyProtection="1">
      <alignment vertical="center"/>
    </xf>
    <xf numFmtId="0" fontId="17" fillId="0" borderId="7" xfId="0" applyFont="1" applyFill="1" applyBorder="1" applyAlignment="1" applyProtection="1">
      <alignment vertical="center"/>
    </xf>
    <xf numFmtId="0" fontId="38"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Border="1" applyAlignment="1" applyProtection="1">
      <alignment vertical="center"/>
    </xf>
    <xf numFmtId="0" fontId="4" fillId="0" borderId="0" xfId="0" applyFont="1" applyBorder="1" applyProtection="1"/>
    <xf numFmtId="3" fontId="17" fillId="0" borderId="13" xfId="0" applyNumberFormat="1" applyFont="1" applyFill="1" applyBorder="1" applyAlignment="1" applyProtection="1">
      <alignment horizontal="center" vertical="center"/>
    </xf>
    <xf numFmtId="168" fontId="17" fillId="2" borderId="0" xfId="9" applyNumberFormat="1" applyFont="1" applyFill="1" applyBorder="1" applyAlignment="1" applyProtection="1">
      <alignment horizontal="center" vertical="center"/>
    </xf>
    <xf numFmtId="164" fontId="14" fillId="0" borderId="0" xfId="0" applyNumberFormat="1" applyFont="1" applyFill="1" applyBorder="1" applyAlignment="1" applyProtection="1">
      <alignment vertical="center"/>
    </xf>
    <xf numFmtId="169" fontId="17" fillId="2" borderId="0" xfId="9" applyNumberFormat="1" applyFont="1" applyFill="1" applyBorder="1" applyAlignment="1" applyProtection="1">
      <alignment horizontal="center" vertical="center"/>
    </xf>
    <xf numFmtId="0" fontId="14" fillId="0" borderId="0" xfId="0" applyFont="1" applyBorder="1" applyAlignment="1" applyProtection="1">
      <alignment vertical="center"/>
    </xf>
    <xf numFmtId="0" fontId="12" fillId="0" borderId="0" xfId="0" applyFont="1" applyAlignment="1" applyProtection="1">
      <alignment horizontal="center" vertical="center"/>
    </xf>
    <xf numFmtId="0" fontId="39" fillId="0" borderId="0" xfId="0" applyFont="1" applyFill="1" applyBorder="1" applyAlignment="1" applyProtection="1">
      <alignment vertical="center"/>
    </xf>
    <xf numFmtId="167" fontId="39" fillId="0" borderId="0" xfId="9" applyNumberFormat="1" applyFont="1" applyFill="1" applyBorder="1" applyAlignment="1" applyProtection="1">
      <alignment horizontal="center" vertical="center"/>
    </xf>
    <xf numFmtId="167" fontId="17" fillId="0" borderId="2" xfId="9" applyNumberFormat="1" applyFont="1" applyFill="1" applyBorder="1" applyAlignment="1" applyProtection="1">
      <alignment horizontal="center" vertical="center"/>
    </xf>
    <xf numFmtId="167" fontId="17" fillId="0" borderId="7" xfId="9" applyNumberFormat="1" applyFont="1" applyFill="1" applyBorder="1" applyAlignment="1" applyProtection="1">
      <alignment horizontal="center" vertical="center"/>
    </xf>
    <xf numFmtId="0" fontId="16" fillId="0" borderId="0" xfId="0" applyFont="1" applyFill="1" applyBorder="1" applyAlignment="1" applyProtection="1">
      <alignment horizontal="left" vertical="center" indent="1"/>
    </xf>
    <xf numFmtId="0" fontId="12" fillId="0" borderId="11" xfId="0" applyFont="1" applyBorder="1" applyAlignment="1" applyProtection="1">
      <alignment horizontal="center" vertical="center"/>
    </xf>
    <xf numFmtId="3" fontId="16" fillId="0" borderId="6" xfId="0" applyNumberFormat="1" applyFont="1" applyFill="1" applyBorder="1" applyAlignment="1" applyProtection="1">
      <alignment horizontal="center" vertical="center"/>
    </xf>
    <xf numFmtId="167" fontId="34" fillId="0" borderId="6" xfId="9" applyNumberFormat="1" applyFont="1" applyFill="1" applyBorder="1" applyAlignment="1" applyProtection="1">
      <alignment horizontal="center" vertical="center"/>
    </xf>
    <xf numFmtId="167" fontId="16" fillId="0" borderId="6" xfId="9" applyNumberFormat="1" applyFont="1" applyFill="1" applyBorder="1" applyAlignment="1" applyProtection="1">
      <alignment horizontal="center" vertical="center"/>
    </xf>
    <xf numFmtId="167" fontId="17" fillId="0" borderId="6" xfId="9" applyNumberFormat="1" applyFont="1" applyFill="1" applyBorder="1" applyAlignment="1" applyProtection="1">
      <alignment horizontal="center" vertical="center"/>
    </xf>
    <xf numFmtId="167" fontId="17" fillId="0" borderId="11" xfId="9" applyNumberFormat="1" applyFont="1" applyFill="1" applyBorder="1" applyAlignment="1" applyProtection="1">
      <alignment horizontal="center" vertical="center"/>
    </xf>
    <xf numFmtId="167" fontId="17" fillId="0" borderId="14" xfId="9" applyNumberFormat="1" applyFont="1" applyFill="1" applyBorder="1" applyAlignment="1" applyProtection="1">
      <alignment horizontal="center" vertical="center"/>
    </xf>
    <xf numFmtId="167" fontId="10" fillId="0" borderId="0" xfId="9" applyNumberFormat="1" applyFont="1" applyProtection="1"/>
    <xf numFmtId="167" fontId="10" fillId="0" borderId="0" xfId="9" applyNumberFormat="1" applyFont="1"/>
    <xf numFmtId="3" fontId="17" fillId="0" borderId="15" xfId="0" applyNumberFormat="1" applyFont="1" applyFill="1" applyBorder="1" applyAlignment="1" applyProtection="1">
      <alignment horizontal="center" vertical="center"/>
    </xf>
    <xf numFmtId="0" fontId="10" fillId="0" borderId="5" xfId="0" applyFont="1" applyBorder="1" applyProtection="1"/>
    <xf numFmtId="0" fontId="17" fillId="0" borderId="0" xfId="0" applyFont="1" applyBorder="1" applyAlignment="1">
      <alignment horizontal="center" vertical="center"/>
    </xf>
    <xf numFmtId="166" fontId="17" fillId="0" borderId="0" xfId="0" applyNumberFormat="1" applyFont="1" applyBorder="1" applyAlignment="1">
      <alignment horizontal="center" vertical="center"/>
    </xf>
    <xf numFmtId="0" fontId="16" fillId="0" borderId="0" xfId="0" applyFont="1" applyBorder="1" applyAlignment="1" applyProtection="1">
      <alignment vertical="center"/>
    </xf>
    <xf numFmtId="0" fontId="5" fillId="0" borderId="0" xfId="0" applyFont="1" applyProtection="1"/>
    <xf numFmtId="167" fontId="0" fillId="0" borderId="0" xfId="0" applyNumberFormat="1" applyProtection="1"/>
    <xf numFmtId="0" fontId="40" fillId="0" borderId="0" xfId="0" applyFont="1" applyProtection="1"/>
    <xf numFmtId="0" fontId="40" fillId="0" borderId="0" xfId="0" applyFont="1"/>
    <xf numFmtId="0" fontId="12" fillId="0" borderId="4" xfId="0" applyFont="1" applyBorder="1" applyAlignment="1" applyProtection="1">
      <alignment horizontal="centerContinuous" vertical="center"/>
    </xf>
    <xf numFmtId="0" fontId="12" fillId="0" borderId="0" xfId="0" applyFont="1" applyBorder="1" applyAlignment="1" applyProtection="1">
      <alignment horizontal="centerContinuous" vertical="center"/>
    </xf>
    <xf numFmtId="10" fontId="10" fillId="0" borderId="0" xfId="0" applyNumberFormat="1" applyFont="1" applyProtection="1"/>
    <xf numFmtId="0" fontId="11" fillId="0" borderId="6" xfId="0" applyFont="1" applyBorder="1" applyProtection="1"/>
    <xf numFmtId="0" fontId="17" fillId="0" borderId="0" xfId="6" applyFont="1" applyFill="1" applyBorder="1" applyAlignment="1" applyProtection="1">
      <alignment vertical="center"/>
    </xf>
    <xf numFmtId="0" fontId="6" fillId="0" borderId="0" xfId="6" applyProtection="1"/>
    <xf numFmtId="171" fontId="0" fillId="0" borderId="0" xfId="0" applyNumberFormat="1" applyProtection="1"/>
    <xf numFmtId="0" fontId="32" fillId="0" borderId="0" xfId="0" applyFont="1" applyAlignment="1">
      <alignment horizontal="right" vertical="center"/>
    </xf>
    <xf numFmtId="0" fontId="17" fillId="0" borderId="16" xfId="0" applyFont="1" applyFill="1" applyBorder="1" applyAlignment="1" applyProtection="1">
      <alignment vertical="center"/>
    </xf>
    <xf numFmtId="0" fontId="12" fillId="0" borderId="17" xfId="0" applyFont="1" applyBorder="1" applyAlignment="1" applyProtection="1">
      <alignment horizontal="center"/>
    </xf>
    <xf numFmtId="0" fontId="12" fillId="0" borderId="18" xfId="0" applyFont="1" applyBorder="1" applyAlignment="1" applyProtection="1">
      <alignment horizontal="center"/>
    </xf>
    <xf numFmtId="0" fontId="11" fillId="2" borderId="18" xfId="0" applyFont="1" applyFill="1" applyBorder="1" applyProtection="1"/>
    <xf numFmtId="3" fontId="16" fillId="0" borderId="18" xfId="0" applyNumberFormat="1" applyFont="1" applyFill="1" applyBorder="1" applyAlignment="1" applyProtection="1">
      <alignment horizontal="center" vertical="center"/>
    </xf>
    <xf numFmtId="3" fontId="17" fillId="0" borderId="18" xfId="0" applyNumberFormat="1" applyFont="1" applyFill="1" applyBorder="1" applyAlignment="1" applyProtection="1">
      <alignment horizontal="center" vertical="center"/>
    </xf>
    <xf numFmtId="3" fontId="17" fillId="0" borderId="19" xfId="0" applyNumberFormat="1" applyFont="1" applyFill="1" applyBorder="1" applyAlignment="1" applyProtection="1">
      <alignment horizontal="center" vertical="center"/>
    </xf>
    <xf numFmtId="3" fontId="17" fillId="4" borderId="0" xfId="0" applyNumberFormat="1" applyFont="1" applyFill="1" applyBorder="1" applyAlignment="1" applyProtection="1">
      <alignment horizontal="center" vertical="center"/>
    </xf>
    <xf numFmtId="3" fontId="17" fillId="0" borderId="20" xfId="0" applyNumberFormat="1" applyFont="1" applyFill="1" applyBorder="1" applyAlignment="1" applyProtection="1">
      <alignment horizontal="center" vertical="center"/>
    </xf>
    <xf numFmtId="3" fontId="17" fillId="0" borderId="21" xfId="0" applyNumberFormat="1" applyFont="1" applyFill="1" applyBorder="1" applyAlignment="1" applyProtection="1">
      <alignment horizontal="center" vertical="center"/>
    </xf>
    <xf numFmtId="3" fontId="2" fillId="0" borderId="0" xfId="0" applyNumberFormat="1" applyFont="1" applyAlignment="1" applyProtection="1">
      <alignment horizontal="center"/>
    </xf>
    <xf numFmtId="3" fontId="2" fillId="0" borderId="0" xfId="0" applyNumberFormat="1" applyFont="1" applyProtection="1"/>
    <xf numFmtId="0" fontId="20" fillId="0" borderId="0" xfId="0" applyFont="1" applyAlignment="1" applyProtection="1">
      <alignment vertical="center" wrapText="1"/>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167" fontId="34" fillId="0" borderId="18" xfId="9" applyNumberFormat="1" applyFont="1" applyFill="1" applyBorder="1" applyAlignment="1" applyProtection="1">
      <alignment horizontal="center" vertical="center"/>
    </xf>
    <xf numFmtId="0" fontId="1" fillId="5" borderId="0" xfId="12" applyFill="1" applyBorder="1"/>
    <xf numFmtId="0" fontId="1" fillId="6" borderId="0" xfId="12" applyFill="1"/>
    <xf numFmtId="0" fontId="41" fillId="6" borderId="0" xfId="12" applyFont="1" applyFill="1" applyBorder="1" applyAlignment="1">
      <alignment horizontal="left" vertical="center" wrapText="1"/>
    </xf>
    <xf numFmtId="0" fontId="42" fillId="6" borderId="0" xfId="12" applyFont="1" applyFill="1"/>
    <xf numFmtId="0" fontId="43" fillId="6" borderId="0" xfId="12" applyFont="1" applyFill="1"/>
    <xf numFmtId="0" fontId="44" fillId="6" borderId="0" xfId="12" applyFont="1" applyFill="1"/>
    <xf numFmtId="172" fontId="46" fillId="6" borderId="0" xfId="12" applyNumberFormat="1" applyFont="1" applyFill="1" applyAlignment="1">
      <alignment horizontal="left"/>
    </xf>
    <xf numFmtId="173" fontId="1" fillId="6" borderId="0" xfId="12" applyNumberFormat="1" applyFill="1"/>
    <xf numFmtId="0" fontId="13" fillId="0" borderId="0" xfId="0" applyFont="1" applyFill="1" applyProtection="1"/>
    <xf numFmtId="0" fontId="12" fillId="0" borderId="0" xfId="0" applyFont="1" applyFill="1" applyAlignment="1" applyProtection="1">
      <alignment horizontal="center"/>
    </xf>
    <xf numFmtId="0" fontId="13" fillId="0" borderId="0" xfId="0" applyFont="1" applyFill="1"/>
    <xf numFmtId="0" fontId="12" fillId="0" borderId="1" xfId="0" applyFont="1" applyFill="1" applyBorder="1" applyAlignment="1" applyProtection="1">
      <alignment horizontal="centerContinuous" vertical="center"/>
    </xf>
    <xf numFmtId="0" fontId="12" fillId="0" borderId="2" xfId="0" applyFont="1" applyFill="1" applyBorder="1" applyAlignment="1" applyProtection="1">
      <alignment horizontal="centerContinuous" vertical="center"/>
    </xf>
    <xf numFmtId="0" fontId="2" fillId="0" borderId="0" xfId="32" applyProtection="1"/>
    <xf numFmtId="0" fontId="7" fillId="0" borderId="0" xfId="32" applyFont="1" applyProtection="1"/>
    <xf numFmtId="0" fontId="2" fillId="0" borderId="0" xfId="32"/>
    <xf numFmtId="0" fontId="9" fillId="0" borderId="0" xfId="32" applyFont="1" applyProtection="1"/>
    <xf numFmtId="0" fontId="13" fillId="0" borderId="0" xfId="32" applyFont="1" applyProtection="1"/>
    <xf numFmtId="0" fontId="17" fillId="0" borderId="0" xfId="32" applyFont="1" applyFill="1" applyBorder="1" applyAlignment="1" applyProtection="1">
      <alignment vertical="center"/>
    </xf>
    <xf numFmtId="3" fontId="17" fillId="0" borderId="0" xfId="32" applyNumberFormat="1" applyFont="1" applyFill="1" applyBorder="1" applyAlignment="1" applyProtection="1">
      <alignment horizontal="center" vertical="center"/>
    </xf>
    <xf numFmtId="3" fontId="17" fillId="0" borderId="11" xfId="32" applyNumberFormat="1" applyFont="1" applyFill="1" applyBorder="1" applyAlignment="1" applyProtection="1">
      <alignment horizontal="center" vertical="center"/>
    </xf>
    <xf numFmtId="0" fontId="13" fillId="0" borderId="0" xfId="32" applyFont="1"/>
    <xf numFmtId="0" fontId="10" fillId="0" borderId="0" xfId="32" applyFont="1" applyProtection="1"/>
    <xf numFmtId="3" fontId="17" fillId="0" borderId="0" xfId="32" quotePrefix="1" applyNumberFormat="1" applyFont="1" applyFill="1" applyBorder="1" applyAlignment="1" applyProtection="1">
      <alignment horizontal="center" vertical="center"/>
    </xf>
    <xf numFmtId="3" fontId="17" fillId="0" borderId="18" xfId="32" quotePrefix="1" applyNumberFormat="1" applyFont="1" applyFill="1" applyBorder="1" applyAlignment="1" applyProtection="1">
      <alignment horizontal="center" vertical="center"/>
    </xf>
    <xf numFmtId="0" fontId="17" fillId="0" borderId="0" xfId="32" applyFont="1" applyFill="1" applyBorder="1" applyAlignment="1" applyProtection="1">
      <alignment horizontal="center" vertical="center"/>
    </xf>
    <xf numFmtId="0" fontId="10" fillId="0" borderId="0" xfId="32" applyFont="1"/>
    <xf numFmtId="0" fontId="10" fillId="2" borderId="0" xfId="32" applyFont="1" applyFill="1" applyProtection="1"/>
    <xf numFmtId="0" fontId="15" fillId="2" borderId="0" xfId="32" applyFont="1" applyFill="1" applyBorder="1" applyProtection="1"/>
    <xf numFmtId="0" fontId="11" fillId="2" borderId="0" xfId="32" applyFont="1" applyFill="1" applyProtection="1"/>
    <xf numFmtId="0" fontId="11" fillId="2" borderId="6" xfId="32" applyFont="1" applyFill="1" applyBorder="1" applyProtection="1"/>
    <xf numFmtId="0" fontId="11" fillId="2" borderId="0" xfId="32" applyFont="1" applyFill="1" applyBorder="1" applyProtection="1"/>
    <xf numFmtId="0" fontId="11" fillId="2" borderId="0" xfId="32" applyFont="1" applyFill="1" applyBorder="1" applyAlignment="1" applyProtection="1">
      <alignment horizontal="center"/>
    </xf>
    <xf numFmtId="0" fontId="12" fillId="0" borderId="0" xfId="32" applyFont="1" applyFill="1" applyBorder="1" applyAlignment="1" applyProtection="1">
      <alignment vertical="center"/>
    </xf>
    <xf numFmtId="3" fontId="16" fillId="0" borderId="0" xfId="32" applyNumberFormat="1" applyFont="1" applyFill="1" applyBorder="1" applyAlignment="1" applyProtection="1">
      <alignment horizontal="center" vertical="center"/>
    </xf>
    <xf numFmtId="3" fontId="16" fillId="0" borderId="6" xfId="32" applyNumberFormat="1" applyFont="1" applyFill="1" applyBorder="1" applyAlignment="1" applyProtection="1">
      <alignment horizontal="center" vertical="center"/>
    </xf>
    <xf numFmtId="0" fontId="11" fillId="0" borderId="0" xfId="32" applyFont="1" applyAlignment="1" applyProtection="1">
      <alignment horizontal="center"/>
    </xf>
    <xf numFmtId="3" fontId="16" fillId="4" borderId="6" xfId="32" applyNumberFormat="1" applyFont="1" applyFill="1" applyBorder="1" applyAlignment="1" applyProtection="1">
      <alignment horizontal="center" vertical="center"/>
    </xf>
    <xf numFmtId="3" fontId="16" fillId="4" borderId="0" xfId="32" applyNumberFormat="1" applyFont="1" applyFill="1" applyBorder="1" applyAlignment="1" applyProtection="1">
      <alignment horizontal="center" vertical="center"/>
    </xf>
    <xf numFmtId="0" fontId="12" fillId="0" borderId="0" xfId="32" applyFont="1" applyFill="1" applyBorder="1" applyAlignment="1" applyProtection="1">
      <alignment horizontal="left" vertical="center" indent="1"/>
    </xf>
    <xf numFmtId="0" fontId="12" fillId="0" borderId="0" xfId="32" applyFont="1" applyAlignment="1" applyProtection="1">
      <alignment horizontal="center"/>
    </xf>
    <xf numFmtId="3" fontId="16" fillId="0" borderId="14" xfId="32" applyNumberFormat="1" applyFont="1" applyFill="1" applyBorder="1" applyAlignment="1" applyProtection="1">
      <alignment horizontal="center" vertical="center"/>
    </xf>
    <xf numFmtId="0" fontId="16" fillId="0" borderId="0" xfId="32" applyFont="1" applyFill="1" applyBorder="1" applyAlignment="1" applyProtection="1">
      <alignment vertical="center"/>
    </xf>
    <xf numFmtId="0" fontId="2" fillId="0" borderId="0" xfId="32" applyBorder="1" applyProtection="1"/>
    <xf numFmtId="3" fontId="17" fillId="0" borderId="6" xfId="32" applyNumberFormat="1" applyFont="1" applyFill="1" applyBorder="1" applyAlignment="1" applyProtection="1">
      <alignment horizontal="center" vertical="center"/>
    </xf>
    <xf numFmtId="10" fontId="16" fillId="0" borderId="0" xfId="9" applyNumberFormat="1" applyFont="1" applyFill="1" applyBorder="1" applyAlignment="1" applyProtection="1">
      <alignment horizontal="center" vertical="center"/>
    </xf>
    <xf numFmtId="10" fontId="16" fillId="0" borderId="6" xfId="9" applyNumberFormat="1" applyFont="1" applyFill="1" applyBorder="1" applyAlignment="1" applyProtection="1">
      <alignment horizontal="center" vertical="center"/>
    </xf>
    <xf numFmtId="168" fontId="16" fillId="0" borderId="0" xfId="9" applyNumberFormat="1" applyFont="1" applyFill="1" applyBorder="1" applyAlignment="1" applyProtection="1">
      <alignment horizontal="center" vertical="center"/>
    </xf>
    <xf numFmtId="0" fontId="35" fillId="0" borderId="0" xfId="32" applyFont="1" applyFill="1" applyBorder="1" applyAlignment="1" applyProtection="1">
      <alignment horizontal="left" vertical="center"/>
    </xf>
    <xf numFmtId="9" fontId="16" fillId="0" borderId="0" xfId="9" applyFont="1" applyFill="1" applyBorder="1" applyAlignment="1" applyProtection="1">
      <alignment horizontal="center" vertical="center"/>
    </xf>
    <xf numFmtId="9" fontId="16" fillId="0" borderId="14" xfId="9" applyFont="1" applyFill="1" applyBorder="1" applyAlignment="1" applyProtection="1">
      <alignment horizontal="center" vertical="center"/>
    </xf>
    <xf numFmtId="0" fontId="10" fillId="0" borderId="0" xfId="32" applyFont="1" applyBorder="1" applyProtection="1"/>
    <xf numFmtId="0" fontId="13" fillId="0" borderId="0" xfId="32" applyFont="1" applyBorder="1" applyProtection="1"/>
    <xf numFmtId="0" fontId="9" fillId="0" borderId="0" xfId="32" applyFont="1" applyFill="1" applyBorder="1" applyAlignment="1" applyProtection="1">
      <alignment vertical="center"/>
    </xf>
    <xf numFmtId="0" fontId="15" fillId="0" borderId="0" xfId="32" applyFont="1" applyBorder="1" applyAlignment="1" applyProtection="1">
      <alignment vertical="center"/>
    </xf>
    <xf numFmtId="165" fontId="18" fillId="0" borderId="0" xfId="32" applyNumberFormat="1" applyFont="1" applyFill="1" applyBorder="1" applyAlignment="1" applyProtection="1">
      <alignment horizontal="center" vertical="center"/>
    </xf>
    <xf numFmtId="0" fontId="2" fillId="0" borderId="0" xfId="32" applyFill="1" applyBorder="1" applyAlignment="1" applyProtection="1">
      <alignment horizontal="center"/>
    </xf>
    <xf numFmtId="166" fontId="18" fillId="0" borderId="0" xfId="9" applyNumberFormat="1" applyFont="1" applyFill="1" applyBorder="1" applyAlignment="1" applyProtection="1">
      <alignment horizontal="center" vertical="center"/>
    </xf>
    <xf numFmtId="0" fontId="2" fillId="0" borderId="0" xfId="32" applyAlignment="1" applyProtection="1">
      <alignment horizontal="center"/>
    </xf>
    <xf numFmtId="0" fontId="14" fillId="0" borderId="0" xfId="32" applyFont="1" applyFill="1" applyBorder="1" applyAlignment="1" applyProtection="1">
      <alignment vertical="center"/>
    </xf>
    <xf numFmtId="0" fontId="19" fillId="0" borderId="0" xfId="32" applyFont="1" applyFill="1" applyBorder="1" applyAlignment="1" applyProtection="1">
      <alignment vertical="center"/>
    </xf>
    <xf numFmtId="0" fontId="17" fillId="0" borderId="0" xfId="32" applyFont="1" applyBorder="1" applyAlignment="1" applyProtection="1">
      <alignment horizontal="center" vertical="center"/>
    </xf>
    <xf numFmtId="0" fontId="11" fillId="0" borderId="0" xfId="32" applyFont="1" applyBorder="1" applyAlignment="1" applyProtection="1">
      <alignment vertical="center"/>
    </xf>
    <xf numFmtId="0" fontId="17" fillId="0" borderId="0" xfId="32" applyFont="1" applyBorder="1" applyAlignment="1" applyProtection="1">
      <alignment vertical="center"/>
    </xf>
    <xf numFmtId="3" fontId="17" fillId="0" borderId="0" xfId="32" applyNumberFormat="1" applyFont="1" applyBorder="1" applyAlignment="1" applyProtection="1">
      <alignment horizontal="center" vertical="center"/>
    </xf>
    <xf numFmtId="166" fontId="17" fillId="0" borderId="0" xfId="32" applyNumberFormat="1" applyFont="1" applyBorder="1" applyAlignment="1" applyProtection="1">
      <alignment horizontal="center" vertical="center"/>
    </xf>
    <xf numFmtId="0" fontId="2" fillId="0" borderId="0" xfId="32" quotePrefix="1" applyProtection="1"/>
    <xf numFmtId="0" fontId="2" fillId="0" borderId="0" xfId="32" quotePrefix="1" applyFont="1" applyProtection="1"/>
    <xf numFmtId="0" fontId="2" fillId="0" borderId="0" xfId="32" applyFont="1" applyProtection="1"/>
    <xf numFmtId="3" fontId="0" fillId="0" borderId="0" xfId="0" applyNumberFormat="1" applyProtection="1"/>
    <xf numFmtId="174" fontId="17" fillId="0" borderId="0" xfId="0" applyNumberFormat="1" applyFont="1" applyFill="1" applyBorder="1" applyAlignment="1" applyProtection="1">
      <alignment horizontal="center" vertical="center"/>
    </xf>
    <xf numFmtId="3" fontId="17" fillId="0" borderId="17" xfId="0" applyNumberFormat="1" applyFont="1" applyFill="1" applyBorder="1" applyAlignment="1" applyProtection="1">
      <alignment horizontal="center" vertical="center"/>
    </xf>
    <xf numFmtId="167" fontId="39" fillId="0" borderId="18" xfId="9" applyNumberFormat="1" applyFont="1" applyFill="1" applyBorder="1" applyAlignment="1" applyProtection="1">
      <alignment horizontal="center" vertical="center"/>
    </xf>
    <xf numFmtId="0" fontId="16" fillId="4" borderId="0" xfId="0" applyFont="1" applyFill="1" applyAlignment="1" applyProtection="1">
      <alignment vertical="center" wrapText="1"/>
    </xf>
    <xf numFmtId="0" fontId="13" fillId="0" borderId="0" xfId="0" applyFont="1" applyBorder="1" applyProtection="1"/>
    <xf numFmtId="0" fontId="13" fillId="0" borderId="0" xfId="0" applyFont="1" applyBorder="1"/>
    <xf numFmtId="167" fontId="34" fillId="0" borderId="19" xfId="9" applyNumberFormat="1" applyFont="1" applyFill="1" applyBorder="1" applyAlignment="1" applyProtection="1">
      <alignment horizontal="center" vertical="center"/>
    </xf>
    <xf numFmtId="166" fontId="16" fillId="0" borderId="5" xfId="9" quotePrefix="1" applyNumberFormat="1" applyFont="1" applyFill="1" applyBorder="1" applyAlignment="1" applyProtection="1">
      <alignment horizontal="center" vertical="center"/>
    </xf>
    <xf numFmtId="3" fontId="11" fillId="0" borderId="0" xfId="0" applyNumberFormat="1" applyFont="1" applyAlignment="1" applyProtection="1">
      <alignment horizontal="center"/>
    </xf>
    <xf numFmtId="0" fontId="30" fillId="0" borderId="0" xfId="32" applyFont="1" applyAlignment="1" applyProtection="1">
      <alignment horizontal="center"/>
    </xf>
    <xf numFmtId="0" fontId="28" fillId="4" borderId="0" xfId="12" applyFont="1" applyFill="1" applyAlignment="1">
      <alignment horizontal="left" vertical="center" wrapText="1"/>
    </xf>
    <xf numFmtId="0" fontId="41" fillId="6" borderId="0" xfId="12" applyFont="1" applyFill="1" applyBorder="1" applyAlignment="1">
      <alignment horizontal="left" vertical="center" wrapText="1"/>
    </xf>
    <xf numFmtId="0" fontId="41" fillId="6" borderId="26" xfId="12" applyFont="1" applyFill="1" applyBorder="1" applyAlignment="1">
      <alignment horizontal="left" vertical="center" wrapText="1"/>
    </xf>
    <xf numFmtId="0" fontId="45" fillId="6" borderId="0" xfId="12" applyFont="1" applyFill="1" applyAlignment="1">
      <alignment horizontal="left" vertical="center" wrapText="1"/>
    </xf>
    <xf numFmtId="0" fontId="50" fillId="6" borderId="25" xfId="12" applyFont="1" applyFill="1" applyBorder="1" applyAlignment="1">
      <alignment horizontal="left" vertical="center" wrapText="1"/>
    </xf>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8" fillId="3" borderId="0" xfId="0" applyFont="1" applyFill="1" applyAlignment="1" applyProtection="1">
      <alignment horizontal="center" vertical="center"/>
    </xf>
    <xf numFmtId="0" fontId="16" fillId="4" borderId="0" xfId="0" applyFont="1" applyFill="1" applyAlignment="1" applyProtection="1">
      <alignment horizontal="left" vertical="center" wrapText="1"/>
    </xf>
    <xf numFmtId="0" fontId="51" fillId="4" borderId="0" xfId="32" applyFont="1" applyFill="1" applyAlignment="1" applyProtection="1">
      <alignment horizontal="left" vertical="center" wrapText="1"/>
    </xf>
    <xf numFmtId="0" fontId="16" fillId="4" borderId="0" xfId="32" applyFont="1" applyFill="1" applyAlignment="1" applyProtection="1">
      <alignment horizontal="left" vertical="center" wrapText="1"/>
    </xf>
    <xf numFmtId="0" fontId="8" fillId="3" borderId="0" xfId="32" applyFont="1" applyFill="1" applyAlignment="1" applyProtection="1">
      <alignment horizontal="center" vertical="center"/>
    </xf>
    <xf numFmtId="0" fontId="30" fillId="0" borderId="0" xfId="32" applyFont="1" applyAlignment="1" applyProtection="1">
      <alignment horizontal="center"/>
    </xf>
    <xf numFmtId="49" fontId="17" fillId="0" borderId="0" xfId="32" applyNumberFormat="1" applyFont="1" applyFill="1" applyBorder="1" applyAlignment="1" applyProtection="1">
      <alignment horizontal="center" vertical="center"/>
    </xf>
  </cellXfs>
  <cellStyles count="43">
    <cellStyle name="Collegamento ipertestuale" xfId="5" builtinId="8"/>
    <cellStyle name="colonne2" xfId="13"/>
    <cellStyle name="Comma 2" xfId="2"/>
    <cellStyle name="Comma 2 2" xfId="3"/>
    <cellStyle name="Comma 3" xfId="42"/>
    <cellStyle name="conti" xfId="14"/>
    <cellStyle name="Euro" xfId="4"/>
    <cellStyle name="Migliaia" xfId="1" builtinId="3"/>
    <cellStyle name="Normal 2" xfId="6"/>
    <cellStyle name="Normal 2 2" xfId="7"/>
    <cellStyle name="Normal 2 3" xfId="15"/>
    <cellStyle name="Normal 2 4" xfId="16"/>
    <cellStyle name="Normal 2 5" xfId="17"/>
    <cellStyle name="Normal 2_BOOK DIVISIONAL DATA BASE" xfId="8"/>
    <cellStyle name="Normal 3" xfId="12"/>
    <cellStyle name="Normal 3 10" xfId="18"/>
    <cellStyle name="Normal 3 11" xfId="19"/>
    <cellStyle name="Normal 3 12" xfId="20"/>
    <cellStyle name="Normal 3 13" xfId="21"/>
    <cellStyle name="Normal 3 14" xfId="22"/>
    <cellStyle name="Normal 3 2" xfId="23"/>
    <cellStyle name="Normal 3 3" xfId="24"/>
    <cellStyle name="Normal 3 4" xfId="25"/>
    <cellStyle name="Normal 3 5" xfId="26"/>
    <cellStyle name="Normal 3 6" xfId="27"/>
    <cellStyle name="Normal 3 7" xfId="28"/>
    <cellStyle name="Normal 3 8" xfId="29"/>
    <cellStyle name="Normal 3 9" xfId="30"/>
    <cellStyle name="Normal 4" xfId="31"/>
    <cellStyle name="Normale" xfId="0" builtinId="0"/>
    <cellStyle name="Normale 2" xfId="32"/>
    <cellStyle name="Normale 2 2" xfId="33"/>
    <cellStyle name="Normale 2 3" xfId="34"/>
    <cellStyle name="Normale 3" xfId="35"/>
    <cellStyle name="Normale 3 2" xfId="36"/>
    <cellStyle name="Normale 4" xfId="37"/>
    <cellStyle name="Normale 5" xfId="38"/>
    <cellStyle name="Normale 6" xfId="39"/>
    <cellStyle name="Percent 2" xfId="10"/>
    <cellStyle name="Percent 2 2" xfId="11"/>
    <cellStyle name="Percentuale" xfId="9" builtinId="5"/>
    <cellStyle name="Percentuale 2" xfId="40"/>
    <cellStyle name="voci" xfId="41"/>
  </cellStyles>
  <dxfs count="0"/>
  <tableStyles count="0" defaultTableStyle="TableStyleMedium9" defaultPivotStyle="PivotStyleLight16"/>
  <colors>
    <mruColors>
      <color rgb="FF000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34639</xdr:colOff>
      <xdr:row>46</xdr:row>
      <xdr:rowOff>51954</xdr:rowOff>
    </xdr:from>
    <xdr:to>
      <xdr:col>0</xdr:col>
      <xdr:colOff>1233669</xdr:colOff>
      <xdr:row>60</xdr:row>
      <xdr:rowOff>121227</xdr:rowOff>
    </xdr:to>
    <xdr:pic>
      <xdr:nvPicPr>
        <xdr:cNvPr id="3" name="Picture 2"/>
        <xdr:cNvPicPr>
          <a:picLocks noChangeAspect="1"/>
        </xdr:cNvPicPr>
      </xdr:nvPicPr>
      <xdr:blipFill>
        <a:blip xmlns:r="http://schemas.openxmlformats.org/officeDocument/2006/relationships" r:embed="rId1"/>
        <a:stretch>
          <a:fillRect/>
        </a:stretch>
      </xdr:blipFill>
      <xdr:spPr>
        <a:xfrm>
          <a:off x="34639" y="8376804"/>
          <a:ext cx="1199030" cy="2733675"/>
        </a:xfrm>
        <a:prstGeom prst="rect">
          <a:avLst/>
        </a:prstGeom>
      </xdr:spPr>
    </xdr:pic>
    <xdr:clientData/>
  </xdr:twoCellAnchor>
  <xdr:twoCellAnchor editAs="oneCell">
    <xdr:from>
      <xdr:col>2</xdr:col>
      <xdr:colOff>121227</xdr:colOff>
      <xdr:row>0</xdr:row>
      <xdr:rowOff>207820</xdr:rowOff>
    </xdr:from>
    <xdr:to>
      <xdr:col>12</xdr:col>
      <xdr:colOff>51954</xdr:colOff>
      <xdr:row>12</xdr:row>
      <xdr:rowOff>89660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5400000">
          <a:off x="3947011" y="-2128600"/>
          <a:ext cx="1509749" cy="61825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5</xdr:row>
      <xdr:rowOff>66675</xdr:rowOff>
    </xdr:from>
    <xdr:to>
      <xdr:col>2</xdr:col>
      <xdr:colOff>123825</xdr:colOff>
      <xdr:row>5</xdr:row>
      <xdr:rowOff>180975</xdr:rowOff>
    </xdr:to>
    <xdr:pic>
      <xdr:nvPicPr>
        <xdr:cNvPr id="114369" name="Picture 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08585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xdr:row>
      <xdr:rowOff>76200</xdr:rowOff>
    </xdr:from>
    <xdr:to>
      <xdr:col>2</xdr:col>
      <xdr:colOff>123825</xdr:colOff>
      <xdr:row>7</xdr:row>
      <xdr:rowOff>190500</xdr:rowOff>
    </xdr:to>
    <xdr:pic>
      <xdr:nvPicPr>
        <xdr:cNvPr id="114370" name="Picture 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57162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76200</xdr:rowOff>
    </xdr:from>
    <xdr:to>
      <xdr:col>2</xdr:col>
      <xdr:colOff>114300</xdr:colOff>
      <xdr:row>15</xdr:row>
      <xdr:rowOff>190500</xdr:rowOff>
    </xdr:to>
    <xdr:pic>
      <xdr:nvPicPr>
        <xdr:cNvPr id="114371" name="Picture 3"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1718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76200</xdr:rowOff>
    </xdr:from>
    <xdr:to>
      <xdr:col>2</xdr:col>
      <xdr:colOff>114300</xdr:colOff>
      <xdr:row>21</xdr:row>
      <xdr:rowOff>190500</xdr:rowOff>
    </xdr:to>
    <xdr:pic>
      <xdr:nvPicPr>
        <xdr:cNvPr id="114372" name="Picture 4"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60057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xdr:row>
      <xdr:rowOff>66675</xdr:rowOff>
    </xdr:from>
    <xdr:to>
      <xdr:col>2</xdr:col>
      <xdr:colOff>123825</xdr:colOff>
      <xdr:row>10</xdr:row>
      <xdr:rowOff>180975</xdr:rowOff>
    </xdr:to>
    <xdr:pic>
      <xdr:nvPicPr>
        <xdr:cNvPr id="114373" name="Picture 1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2764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xdr:row>
      <xdr:rowOff>66675</xdr:rowOff>
    </xdr:from>
    <xdr:to>
      <xdr:col>2</xdr:col>
      <xdr:colOff>123825</xdr:colOff>
      <xdr:row>4</xdr:row>
      <xdr:rowOff>180975</xdr:rowOff>
    </xdr:to>
    <xdr:pic>
      <xdr:nvPicPr>
        <xdr:cNvPr id="114374" name="Picture 1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847725"/>
          <a:ext cx="1238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180975</xdr:colOff>
      <xdr:row>23</xdr:row>
      <xdr:rowOff>85725</xdr:rowOff>
    </xdr:from>
    <xdr:to>
      <xdr:col>2</xdr:col>
      <xdr:colOff>266700</xdr:colOff>
      <xdr:row>23</xdr:row>
      <xdr:rowOff>171450</xdr:rowOff>
    </xdr:to>
    <xdr:pic>
      <xdr:nvPicPr>
        <xdr:cNvPr id="114375" name="Picture 28"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086350"/>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20</xdr:row>
      <xdr:rowOff>57150</xdr:rowOff>
    </xdr:from>
    <xdr:to>
      <xdr:col>2</xdr:col>
      <xdr:colOff>114300</xdr:colOff>
      <xdr:row>20</xdr:row>
      <xdr:rowOff>171450</xdr:rowOff>
    </xdr:to>
    <xdr:pic>
      <xdr:nvPicPr>
        <xdr:cNvPr id="114376" name="Picture 3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3434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14</xdr:row>
      <xdr:rowOff>76200</xdr:rowOff>
    </xdr:from>
    <xdr:to>
      <xdr:col>2</xdr:col>
      <xdr:colOff>114300</xdr:colOff>
      <xdr:row>14</xdr:row>
      <xdr:rowOff>190500</xdr:rowOff>
    </xdr:to>
    <xdr:pic>
      <xdr:nvPicPr>
        <xdr:cNvPr id="114377" name="Picture 3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9337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180975</xdr:colOff>
      <xdr:row>23</xdr:row>
      <xdr:rowOff>85725</xdr:rowOff>
    </xdr:from>
    <xdr:to>
      <xdr:col>2</xdr:col>
      <xdr:colOff>266700</xdr:colOff>
      <xdr:row>23</xdr:row>
      <xdr:rowOff>171450</xdr:rowOff>
    </xdr:to>
    <xdr:pic>
      <xdr:nvPicPr>
        <xdr:cNvPr id="114378" name="Picture 33"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086350"/>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xdr:row>
      <xdr:rowOff>76200</xdr:rowOff>
    </xdr:from>
    <xdr:to>
      <xdr:col>2</xdr:col>
      <xdr:colOff>123825</xdr:colOff>
      <xdr:row>8</xdr:row>
      <xdr:rowOff>190500</xdr:rowOff>
    </xdr:to>
    <xdr:pic>
      <xdr:nvPicPr>
        <xdr:cNvPr id="114379" name="Picture 36"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80975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66675</xdr:rowOff>
    </xdr:from>
    <xdr:to>
      <xdr:col>2</xdr:col>
      <xdr:colOff>123825</xdr:colOff>
      <xdr:row>5</xdr:row>
      <xdr:rowOff>180975</xdr:rowOff>
    </xdr:to>
    <xdr:pic>
      <xdr:nvPicPr>
        <xdr:cNvPr id="114380" name="Picture 37"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08585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xdr:row>
      <xdr:rowOff>76200</xdr:rowOff>
    </xdr:from>
    <xdr:to>
      <xdr:col>2</xdr:col>
      <xdr:colOff>123825</xdr:colOff>
      <xdr:row>7</xdr:row>
      <xdr:rowOff>190500</xdr:rowOff>
    </xdr:to>
    <xdr:pic>
      <xdr:nvPicPr>
        <xdr:cNvPr id="114381" name="Picture 38"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57162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76200</xdr:rowOff>
    </xdr:from>
    <xdr:to>
      <xdr:col>2</xdr:col>
      <xdr:colOff>114300</xdr:colOff>
      <xdr:row>15</xdr:row>
      <xdr:rowOff>190500</xdr:rowOff>
    </xdr:to>
    <xdr:pic>
      <xdr:nvPicPr>
        <xdr:cNvPr id="114382" name="Picture 39"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1718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18</xdr:row>
      <xdr:rowOff>76200</xdr:rowOff>
    </xdr:from>
    <xdr:to>
      <xdr:col>2</xdr:col>
      <xdr:colOff>114300</xdr:colOff>
      <xdr:row>18</xdr:row>
      <xdr:rowOff>190500</xdr:rowOff>
    </xdr:to>
    <xdr:pic>
      <xdr:nvPicPr>
        <xdr:cNvPr id="114383" name="Picture 40"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8862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22</xdr:row>
      <xdr:rowOff>76200</xdr:rowOff>
    </xdr:from>
    <xdr:to>
      <xdr:col>2</xdr:col>
      <xdr:colOff>114300</xdr:colOff>
      <xdr:row>22</xdr:row>
      <xdr:rowOff>190500</xdr:rowOff>
    </xdr:to>
    <xdr:pic>
      <xdr:nvPicPr>
        <xdr:cNvPr id="114384" name="Picture 4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8387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180975</xdr:colOff>
      <xdr:row>23</xdr:row>
      <xdr:rowOff>85725</xdr:rowOff>
    </xdr:from>
    <xdr:to>
      <xdr:col>2</xdr:col>
      <xdr:colOff>266700</xdr:colOff>
      <xdr:row>23</xdr:row>
      <xdr:rowOff>171450</xdr:rowOff>
    </xdr:to>
    <xdr:pic>
      <xdr:nvPicPr>
        <xdr:cNvPr id="114385" name="Picture 4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086350"/>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xdr:row>
      <xdr:rowOff>66675</xdr:rowOff>
    </xdr:from>
    <xdr:to>
      <xdr:col>2</xdr:col>
      <xdr:colOff>123825</xdr:colOff>
      <xdr:row>10</xdr:row>
      <xdr:rowOff>180975</xdr:rowOff>
    </xdr:to>
    <xdr:pic>
      <xdr:nvPicPr>
        <xdr:cNvPr id="114386" name="Picture 44"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2764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xdr:row>
      <xdr:rowOff>66675</xdr:rowOff>
    </xdr:from>
    <xdr:to>
      <xdr:col>2</xdr:col>
      <xdr:colOff>123825</xdr:colOff>
      <xdr:row>4</xdr:row>
      <xdr:rowOff>180975</xdr:rowOff>
    </xdr:to>
    <xdr:pic>
      <xdr:nvPicPr>
        <xdr:cNvPr id="114387" name="Picture 45"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847725"/>
          <a:ext cx="1238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0</xdr:colOff>
      <xdr:row>17</xdr:row>
      <xdr:rowOff>57150</xdr:rowOff>
    </xdr:from>
    <xdr:to>
      <xdr:col>2</xdr:col>
      <xdr:colOff>114300</xdr:colOff>
      <xdr:row>17</xdr:row>
      <xdr:rowOff>171450</xdr:rowOff>
    </xdr:to>
    <xdr:pic>
      <xdr:nvPicPr>
        <xdr:cNvPr id="114388" name="Picture 46"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6290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14</xdr:row>
      <xdr:rowOff>76200</xdr:rowOff>
    </xdr:from>
    <xdr:to>
      <xdr:col>2</xdr:col>
      <xdr:colOff>114300</xdr:colOff>
      <xdr:row>14</xdr:row>
      <xdr:rowOff>190500</xdr:rowOff>
    </xdr:to>
    <xdr:pic>
      <xdr:nvPicPr>
        <xdr:cNvPr id="114389" name="Picture 47"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9337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xdr:row>
      <xdr:rowOff>76200</xdr:rowOff>
    </xdr:from>
    <xdr:to>
      <xdr:col>2</xdr:col>
      <xdr:colOff>123825</xdr:colOff>
      <xdr:row>8</xdr:row>
      <xdr:rowOff>190500</xdr:rowOff>
    </xdr:to>
    <xdr:pic>
      <xdr:nvPicPr>
        <xdr:cNvPr id="114390" name="Picture 48"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80975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16</xdr:row>
      <xdr:rowOff>66675</xdr:rowOff>
    </xdr:from>
    <xdr:to>
      <xdr:col>2</xdr:col>
      <xdr:colOff>114300</xdr:colOff>
      <xdr:row>16</xdr:row>
      <xdr:rowOff>180975</xdr:rowOff>
    </xdr:to>
    <xdr:pic>
      <xdr:nvPicPr>
        <xdr:cNvPr id="114391" name="Picture 49"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4004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19</xdr:row>
      <xdr:rowOff>66675</xdr:rowOff>
    </xdr:from>
    <xdr:to>
      <xdr:col>2</xdr:col>
      <xdr:colOff>114300</xdr:colOff>
      <xdr:row>19</xdr:row>
      <xdr:rowOff>180975</xdr:rowOff>
    </xdr:to>
    <xdr:pic>
      <xdr:nvPicPr>
        <xdr:cNvPr id="114392" name="Picture 50"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1148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20</xdr:row>
      <xdr:rowOff>85725</xdr:rowOff>
    </xdr:from>
    <xdr:to>
      <xdr:col>2</xdr:col>
      <xdr:colOff>114300</xdr:colOff>
      <xdr:row>20</xdr:row>
      <xdr:rowOff>200025</xdr:rowOff>
    </xdr:to>
    <xdr:pic>
      <xdr:nvPicPr>
        <xdr:cNvPr id="114393" name="Picture 5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37197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66675</xdr:rowOff>
    </xdr:from>
    <xdr:to>
      <xdr:col>2</xdr:col>
      <xdr:colOff>114300</xdr:colOff>
      <xdr:row>21</xdr:row>
      <xdr:rowOff>180975</xdr:rowOff>
    </xdr:to>
    <xdr:pic>
      <xdr:nvPicPr>
        <xdr:cNvPr id="114394" name="Picture 5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5910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xdr:row>
      <xdr:rowOff>76200</xdr:rowOff>
    </xdr:from>
    <xdr:to>
      <xdr:col>2</xdr:col>
      <xdr:colOff>123825</xdr:colOff>
      <xdr:row>9</xdr:row>
      <xdr:rowOff>190500</xdr:rowOff>
    </xdr:to>
    <xdr:pic>
      <xdr:nvPicPr>
        <xdr:cNvPr id="114395" name="Picture 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0478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xdr:row>
      <xdr:rowOff>76200</xdr:rowOff>
    </xdr:from>
    <xdr:to>
      <xdr:col>2</xdr:col>
      <xdr:colOff>123825</xdr:colOff>
      <xdr:row>9</xdr:row>
      <xdr:rowOff>190500</xdr:rowOff>
    </xdr:to>
    <xdr:pic>
      <xdr:nvPicPr>
        <xdr:cNvPr id="114396" name="Picture 38"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0478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24</xdr:row>
      <xdr:rowOff>76200</xdr:rowOff>
    </xdr:from>
    <xdr:to>
      <xdr:col>2</xdr:col>
      <xdr:colOff>114300</xdr:colOff>
      <xdr:row>24</xdr:row>
      <xdr:rowOff>190500</xdr:rowOff>
    </xdr:to>
    <xdr:pic>
      <xdr:nvPicPr>
        <xdr:cNvPr id="114397" name="Picture 4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53149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xdr:row>
      <xdr:rowOff>66675</xdr:rowOff>
    </xdr:from>
    <xdr:to>
      <xdr:col>2</xdr:col>
      <xdr:colOff>123825</xdr:colOff>
      <xdr:row>6</xdr:row>
      <xdr:rowOff>180975</xdr:rowOff>
    </xdr:to>
    <xdr:pic>
      <xdr:nvPicPr>
        <xdr:cNvPr id="114398" name="Picture 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239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xdr:row>
      <xdr:rowOff>66675</xdr:rowOff>
    </xdr:from>
    <xdr:to>
      <xdr:col>2</xdr:col>
      <xdr:colOff>123825</xdr:colOff>
      <xdr:row>6</xdr:row>
      <xdr:rowOff>180975</xdr:rowOff>
    </xdr:to>
    <xdr:pic>
      <xdr:nvPicPr>
        <xdr:cNvPr id="114399" name="Picture 37"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239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Y271"/>
  <sheetViews>
    <sheetView tabSelected="1" zoomScale="70" zoomScaleNormal="70" zoomScaleSheetLayoutView="55" zoomScalePageLayoutView="55" workbookViewId="0">
      <selection activeCell="D31" sqref="D31:Y31"/>
    </sheetView>
  </sheetViews>
  <sheetFormatPr defaultRowHeight="12.75"/>
  <cols>
    <col min="1" max="1" width="19.85546875" style="178" customWidth="1"/>
    <col min="2" max="3" width="2.7109375" style="178" customWidth="1"/>
    <col min="4" max="7" width="9.140625" style="178"/>
    <col min="8" max="8" width="13.7109375" style="178" customWidth="1"/>
    <col min="9" max="11" width="9.140625" style="178"/>
    <col min="12" max="13" width="13.7109375" style="178" customWidth="1"/>
    <col min="14" max="23" width="9.140625" style="178"/>
    <col min="24" max="24" width="9.140625" style="178" hidden="1" customWidth="1"/>
    <col min="25" max="25" width="9.140625" style="178"/>
    <col min="26" max="26" width="13.42578125" style="178" customWidth="1"/>
    <col min="27" max="27" width="13.7109375" style="178" customWidth="1"/>
    <col min="28" max="43" width="9.140625" style="178"/>
    <col min="44" max="44" width="13.7109375" style="178" customWidth="1"/>
    <col min="45" max="16384" width="9.140625" style="178"/>
  </cols>
  <sheetData>
    <row r="1" spans="1:25" ht="20.25" customHeight="1">
      <c r="A1" s="177"/>
      <c r="C1" s="179"/>
      <c r="D1" s="179"/>
      <c r="E1" s="179"/>
      <c r="F1" s="179"/>
      <c r="G1" s="179"/>
      <c r="H1" s="179"/>
      <c r="I1" s="179"/>
      <c r="J1" s="179"/>
      <c r="K1" s="179"/>
      <c r="L1" s="179"/>
      <c r="M1" s="179"/>
      <c r="N1" s="179"/>
      <c r="O1" s="179"/>
      <c r="P1" s="179"/>
      <c r="Q1" s="179"/>
      <c r="R1" s="179"/>
      <c r="S1" s="179"/>
      <c r="T1" s="179"/>
      <c r="U1" s="179"/>
      <c r="V1" s="179"/>
      <c r="W1" s="179"/>
      <c r="X1" s="179"/>
      <c r="Y1" s="179"/>
    </row>
    <row r="2" spans="1:25" ht="9.9499999999999993" customHeight="1">
      <c r="A2" s="177"/>
      <c r="C2" s="179"/>
      <c r="D2" s="179"/>
      <c r="E2" s="179"/>
      <c r="F2" s="179"/>
      <c r="G2" s="179"/>
      <c r="H2" s="179"/>
      <c r="I2" s="179"/>
      <c r="J2" s="179"/>
      <c r="K2" s="179"/>
      <c r="L2" s="179"/>
      <c r="M2" s="179"/>
      <c r="N2" s="179"/>
      <c r="O2" s="179"/>
      <c r="P2" s="179"/>
      <c r="Q2" s="179"/>
      <c r="R2" s="179"/>
      <c r="S2" s="179"/>
      <c r="T2" s="179"/>
      <c r="U2" s="179"/>
      <c r="V2" s="179"/>
      <c r="W2" s="179"/>
      <c r="X2" s="179"/>
      <c r="Y2" s="179"/>
    </row>
    <row r="3" spans="1:25" hidden="1">
      <c r="A3" s="177"/>
    </row>
    <row r="4" spans="1:25" hidden="1">
      <c r="A4" s="177"/>
    </row>
    <row r="5" spans="1:25" ht="12.75" customHeight="1">
      <c r="A5" s="177"/>
    </row>
    <row r="6" spans="1:25" ht="12.75" customHeight="1">
      <c r="A6" s="177"/>
    </row>
    <row r="7" spans="1:25" ht="12.75" customHeight="1">
      <c r="A7" s="177"/>
    </row>
    <row r="8" spans="1:25" ht="12.75" customHeight="1">
      <c r="A8" s="177"/>
    </row>
    <row r="9" spans="1:25" ht="12.75" customHeight="1">
      <c r="A9" s="177"/>
    </row>
    <row r="10" spans="1:25" ht="12.75" customHeight="1">
      <c r="A10" s="177"/>
    </row>
    <row r="11" spans="1:25" ht="12.75" customHeight="1">
      <c r="A11" s="177"/>
    </row>
    <row r="12" spans="1:25" ht="12.75" customHeight="1">
      <c r="A12" s="177"/>
    </row>
    <row r="13" spans="1:25" ht="12.75" customHeight="1">
      <c r="A13" s="177"/>
      <c r="D13" s="180"/>
      <c r="E13" s="181"/>
    </row>
    <row r="14" spans="1:25" ht="12.75" customHeight="1">
      <c r="A14" s="177"/>
    </row>
    <row r="15" spans="1:25" ht="12.75" customHeight="1">
      <c r="A15" s="177"/>
    </row>
    <row r="16" spans="1:25" ht="12.75" customHeight="1">
      <c r="A16" s="177"/>
    </row>
    <row r="17" spans="1:25" ht="12.75" customHeight="1">
      <c r="A17" s="177"/>
    </row>
    <row r="18" spans="1:25" ht="12.75" customHeight="1">
      <c r="A18" s="177"/>
    </row>
    <row r="19" spans="1:25" ht="12.75" customHeight="1">
      <c r="A19" s="177"/>
    </row>
    <row r="20" spans="1:25" ht="12.75" customHeight="1">
      <c r="A20" s="177"/>
    </row>
    <row r="21" spans="1:25" ht="12.75" customHeight="1">
      <c r="A21" s="177"/>
      <c r="D21" s="257"/>
      <c r="E21" s="257"/>
      <c r="F21" s="257"/>
      <c r="G21" s="257"/>
      <c r="H21" s="257"/>
      <c r="I21" s="257"/>
      <c r="J21" s="257"/>
      <c r="K21" s="257"/>
      <c r="L21" s="257"/>
      <c r="M21" s="257"/>
      <c r="N21" s="257"/>
      <c r="O21" s="257"/>
      <c r="P21" s="257"/>
      <c r="Q21" s="257"/>
      <c r="R21" s="257"/>
      <c r="S21" s="257"/>
      <c r="T21" s="257"/>
      <c r="U21" s="257"/>
      <c r="V21" s="257"/>
      <c r="W21" s="257"/>
      <c r="X21" s="257"/>
      <c r="Y21" s="257"/>
    </row>
    <row r="22" spans="1:25" ht="12.75" customHeight="1">
      <c r="A22" s="177"/>
      <c r="D22" s="257"/>
      <c r="E22" s="257"/>
      <c r="F22" s="257"/>
      <c r="G22" s="257"/>
      <c r="H22" s="257"/>
      <c r="I22" s="257"/>
      <c r="J22" s="257"/>
      <c r="K22" s="257"/>
      <c r="L22" s="257"/>
      <c r="M22" s="257"/>
      <c r="N22" s="257"/>
      <c r="O22" s="257"/>
      <c r="P22" s="257"/>
      <c r="Q22" s="257"/>
      <c r="R22" s="257"/>
      <c r="S22" s="257"/>
      <c r="T22" s="257"/>
      <c r="U22" s="257"/>
      <c r="V22" s="257"/>
      <c r="W22" s="257"/>
      <c r="X22" s="257"/>
      <c r="Y22" s="257"/>
    </row>
    <row r="23" spans="1:25" ht="12.75" customHeight="1">
      <c r="A23" s="177"/>
      <c r="D23" s="257"/>
      <c r="E23" s="257"/>
      <c r="F23" s="257"/>
      <c r="G23" s="257"/>
      <c r="H23" s="257"/>
      <c r="I23" s="257"/>
      <c r="J23" s="257"/>
      <c r="K23" s="257"/>
      <c r="L23" s="257"/>
      <c r="M23" s="257"/>
      <c r="N23" s="257"/>
      <c r="O23" s="257"/>
      <c r="P23" s="257"/>
      <c r="Q23" s="257"/>
      <c r="R23" s="257"/>
      <c r="S23" s="257"/>
      <c r="T23" s="257"/>
      <c r="U23" s="257"/>
      <c r="V23" s="257"/>
      <c r="W23" s="257"/>
      <c r="X23" s="257"/>
      <c r="Y23" s="257"/>
    </row>
    <row r="24" spans="1:25" ht="12.75" customHeight="1">
      <c r="A24" s="177"/>
      <c r="D24" s="257"/>
      <c r="E24" s="257"/>
      <c r="F24" s="257"/>
      <c r="G24" s="257"/>
      <c r="H24" s="257"/>
      <c r="I24" s="257"/>
      <c r="J24" s="257"/>
      <c r="K24" s="257"/>
      <c r="L24" s="257"/>
      <c r="M24" s="257"/>
      <c r="N24" s="257"/>
      <c r="O24" s="257"/>
      <c r="P24" s="257"/>
      <c r="Q24" s="257"/>
      <c r="R24" s="257"/>
      <c r="S24" s="257"/>
      <c r="T24" s="257"/>
      <c r="U24" s="257"/>
      <c r="V24" s="257"/>
      <c r="W24" s="257"/>
      <c r="X24" s="257"/>
      <c r="Y24" s="257"/>
    </row>
    <row r="25" spans="1:25" ht="12.75" customHeight="1">
      <c r="A25" s="177"/>
      <c r="D25" s="257"/>
      <c r="E25" s="257"/>
      <c r="F25" s="257"/>
      <c r="G25" s="257"/>
      <c r="H25" s="257"/>
      <c r="I25" s="257"/>
      <c r="J25" s="257"/>
      <c r="K25" s="257"/>
      <c r="L25" s="257"/>
      <c r="M25" s="257"/>
      <c r="N25" s="257"/>
      <c r="O25" s="257"/>
      <c r="P25" s="257"/>
      <c r="Q25" s="257"/>
      <c r="R25" s="257"/>
      <c r="S25" s="257"/>
      <c r="T25" s="257"/>
      <c r="U25" s="257"/>
      <c r="V25" s="257"/>
      <c r="W25" s="257"/>
      <c r="X25" s="257"/>
      <c r="Y25" s="257"/>
    </row>
    <row r="26" spans="1:25" ht="12.75" customHeight="1">
      <c r="A26" s="177"/>
      <c r="D26" s="257"/>
      <c r="E26" s="257"/>
      <c r="F26" s="257"/>
      <c r="G26" s="257"/>
      <c r="H26" s="257"/>
      <c r="I26" s="257"/>
      <c r="J26" s="257"/>
      <c r="K26" s="257"/>
      <c r="L26" s="257"/>
      <c r="M26" s="257"/>
      <c r="N26" s="257"/>
      <c r="O26" s="257"/>
      <c r="P26" s="257"/>
      <c r="Q26" s="257"/>
      <c r="R26" s="257"/>
      <c r="S26" s="257"/>
      <c r="T26" s="257"/>
      <c r="U26" s="257"/>
      <c r="V26" s="257"/>
      <c r="W26" s="257"/>
      <c r="X26" s="257"/>
      <c r="Y26" s="257"/>
    </row>
    <row r="27" spans="1:25" ht="12.75" customHeight="1">
      <c r="A27" s="177"/>
      <c r="D27" s="257"/>
      <c r="E27" s="257"/>
      <c r="F27" s="257"/>
      <c r="G27" s="257"/>
      <c r="H27" s="257"/>
      <c r="I27" s="257"/>
      <c r="J27" s="257"/>
      <c r="K27" s="257"/>
      <c r="L27" s="257"/>
      <c r="M27" s="257"/>
      <c r="N27" s="257"/>
      <c r="O27" s="257"/>
      <c r="P27" s="257"/>
      <c r="Q27" s="257"/>
      <c r="R27" s="257"/>
      <c r="S27" s="257"/>
      <c r="T27" s="257"/>
      <c r="U27" s="257"/>
      <c r="V27" s="257"/>
      <c r="W27" s="257"/>
      <c r="X27" s="257"/>
      <c r="Y27" s="257"/>
    </row>
    <row r="28" spans="1:25" ht="12.75" customHeight="1">
      <c r="A28" s="177"/>
      <c r="D28" s="257"/>
      <c r="E28" s="257"/>
      <c r="F28" s="257"/>
      <c r="G28" s="257"/>
      <c r="H28" s="257"/>
      <c r="I28" s="257"/>
      <c r="J28" s="257"/>
      <c r="K28" s="257"/>
      <c r="L28" s="257"/>
      <c r="M28" s="257"/>
      <c r="N28" s="257"/>
      <c r="O28" s="257"/>
      <c r="P28" s="257"/>
      <c r="Q28" s="257"/>
      <c r="R28" s="257"/>
      <c r="S28" s="257"/>
      <c r="T28" s="257"/>
      <c r="U28" s="257"/>
      <c r="V28" s="257"/>
      <c r="W28" s="257"/>
      <c r="X28" s="257"/>
      <c r="Y28" s="257"/>
    </row>
    <row r="29" spans="1:25" ht="12.75" customHeight="1">
      <c r="A29" s="177"/>
    </row>
    <row r="30" spans="1:25" ht="12.75" customHeight="1" thickBot="1">
      <c r="A30" s="177"/>
      <c r="D30" s="258"/>
      <c r="E30" s="258"/>
      <c r="F30" s="258"/>
      <c r="G30" s="258"/>
      <c r="H30" s="258"/>
      <c r="I30" s="258"/>
      <c r="J30" s="258"/>
      <c r="K30" s="258"/>
      <c r="L30" s="258"/>
      <c r="M30" s="258"/>
      <c r="N30" s="258"/>
      <c r="O30" s="258"/>
      <c r="P30" s="258"/>
      <c r="Q30" s="258"/>
      <c r="R30" s="258"/>
      <c r="S30" s="258"/>
      <c r="T30" s="258"/>
      <c r="U30" s="258"/>
      <c r="V30" s="258"/>
      <c r="W30" s="258"/>
      <c r="X30" s="258"/>
      <c r="Y30" s="258"/>
    </row>
    <row r="31" spans="1:25" ht="88.5" customHeight="1" thickTop="1" thickBot="1">
      <c r="A31" s="177"/>
      <c r="D31" s="259" t="s">
        <v>200</v>
      </c>
      <c r="E31" s="259"/>
      <c r="F31" s="259"/>
      <c r="G31" s="259"/>
      <c r="H31" s="259"/>
      <c r="I31" s="259"/>
      <c r="J31" s="259"/>
      <c r="K31" s="259"/>
      <c r="L31" s="259"/>
      <c r="M31" s="259"/>
      <c r="N31" s="259"/>
      <c r="O31" s="259"/>
      <c r="P31" s="259"/>
      <c r="Q31" s="259"/>
      <c r="R31" s="259"/>
      <c r="S31" s="259"/>
      <c r="T31" s="259"/>
      <c r="U31" s="259"/>
      <c r="V31" s="259"/>
      <c r="W31" s="259"/>
      <c r="X31" s="259"/>
      <c r="Y31" s="259"/>
    </row>
    <row r="32" spans="1:25" ht="13.5" thickTop="1">
      <c r="A32" s="177"/>
    </row>
    <row r="33" spans="1:25">
      <c r="A33" s="177"/>
    </row>
    <row r="34" spans="1:25">
      <c r="A34" s="177"/>
    </row>
    <row r="35" spans="1:25">
      <c r="A35" s="177"/>
    </row>
    <row r="36" spans="1:25">
      <c r="A36" s="177"/>
    </row>
    <row r="37" spans="1:25">
      <c r="A37" s="177"/>
    </row>
    <row r="38" spans="1:25">
      <c r="A38" s="177"/>
    </row>
    <row r="39" spans="1:25">
      <c r="A39" s="177"/>
    </row>
    <row r="40" spans="1:25">
      <c r="A40" s="177"/>
    </row>
    <row r="41" spans="1:25" ht="26.25">
      <c r="A41" s="177"/>
      <c r="D41" s="182"/>
    </row>
    <row r="42" spans="1:25">
      <c r="A42" s="177"/>
    </row>
    <row r="43" spans="1:25" ht="12.75" customHeight="1">
      <c r="A43" s="177"/>
      <c r="D43" s="260"/>
      <c r="E43" s="260"/>
      <c r="F43" s="260"/>
      <c r="G43" s="260"/>
      <c r="H43" s="260"/>
      <c r="I43" s="260"/>
      <c r="J43" s="260"/>
      <c r="K43" s="260"/>
      <c r="L43" s="260"/>
      <c r="M43" s="260"/>
      <c r="N43" s="260"/>
      <c r="O43" s="260"/>
      <c r="P43" s="260"/>
      <c r="Q43" s="260"/>
      <c r="R43" s="260"/>
      <c r="S43" s="260"/>
      <c r="T43" s="260"/>
      <c r="U43" s="260"/>
      <c r="V43" s="260"/>
      <c r="W43" s="260"/>
      <c r="X43" s="260"/>
      <c r="Y43" s="260"/>
    </row>
    <row r="44" spans="1:25">
      <c r="A44" s="177"/>
      <c r="D44" s="260"/>
      <c r="E44" s="260"/>
      <c r="F44" s="260"/>
      <c r="G44" s="260"/>
      <c r="H44" s="260"/>
      <c r="I44" s="260"/>
      <c r="J44" s="260"/>
      <c r="K44" s="260"/>
      <c r="L44" s="260"/>
      <c r="M44" s="260"/>
      <c r="N44" s="260"/>
      <c r="O44" s="260"/>
      <c r="P44" s="260"/>
      <c r="Q44" s="260"/>
      <c r="R44" s="260"/>
      <c r="S44" s="260"/>
      <c r="T44" s="260"/>
      <c r="U44" s="260"/>
      <c r="V44" s="260"/>
      <c r="W44" s="260"/>
      <c r="X44" s="260"/>
      <c r="Y44" s="260"/>
    </row>
    <row r="45" spans="1:25">
      <c r="A45" s="177"/>
      <c r="D45" s="260"/>
      <c r="E45" s="260"/>
      <c r="F45" s="260"/>
      <c r="G45" s="260"/>
      <c r="H45" s="260"/>
      <c r="I45" s="260"/>
      <c r="J45" s="260"/>
      <c r="K45" s="260"/>
      <c r="L45" s="260"/>
      <c r="M45" s="260"/>
      <c r="N45" s="260"/>
      <c r="O45" s="260"/>
      <c r="P45" s="260"/>
      <c r="Q45" s="260"/>
      <c r="R45" s="260"/>
      <c r="S45" s="260"/>
      <c r="T45" s="260"/>
      <c r="U45" s="260"/>
      <c r="V45" s="260"/>
      <c r="W45" s="260"/>
      <c r="X45" s="260"/>
      <c r="Y45" s="260"/>
    </row>
    <row r="46" spans="1:25">
      <c r="A46" s="177"/>
      <c r="D46" s="260"/>
      <c r="E46" s="260"/>
      <c r="F46" s="260"/>
      <c r="G46" s="260"/>
      <c r="H46" s="260"/>
      <c r="I46" s="260"/>
      <c r="J46" s="260"/>
      <c r="K46" s="260"/>
      <c r="L46" s="260"/>
      <c r="M46" s="260"/>
      <c r="N46" s="260"/>
      <c r="O46" s="260"/>
      <c r="P46" s="260"/>
      <c r="Q46" s="260"/>
      <c r="R46" s="260"/>
      <c r="S46" s="260"/>
      <c r="T46" s="260"/>
      <c r="U46" s="260"/>
      <c r="V46" s="260"/>
      <c r="W46" s="260"/>
      <c r="X46" s="260"/>
      <c r="Y46" s="260"/>
    </row>
    <row r="47" spans="1:25">
      <c r="A47" s="177"/>
      <c r="D47" s="260"/>
      <c r="E47" s="260"/>
      <c r="F47" s="260"/>
      <c r="G47" s="260"/>
      <c r="H47" s="260"/>
      <c r="I47" s="260"/>
      <c r="J47" s="260"/>
      <c r="K47" s="260"/>
      <c r="L47" s="260"/>
      <c r="M47" s="260"/>
      <c r="N47" s="260"/>
      <c r="O47" s="260"/>
      <c r="P47" s="260"/>
      <c r="Q47" s="260"/>
      <c r="R47" s="260"/>
      <c r="S47" s="260"/>
      <c r="T47" s="260"/>
      <c r="U47" s="260"/>
      <c r="V47" s="260"/>
      <c r="W47" s="260"/>
      <c r="X47" s="260"/>
      <c r="Y47" s="260"/>
    </row>
    <row r="48" spans="1:25">
      <c r="A48" s="177"/>
      <c r="D48" s="260"/>
      <c r="E48" s="260"/>
      <c r="F48" s="260"/>
      <c r="G48" s="260"/>
      <c r="H48" s="260"/>
      <c r="I48" s="260"/>
      <c r="J48" s="260"/>
      <c r="K48" s="260"/>
      <c r="L48" s="260"/>
      <c r="M48" s="260"/>
      <c r="N48" s="260"/>
      <c r="O48" s="260"/>
      <c r="P48" s="260"/>
      <c r="Q48" s="260"/>
      <c r="R48" s="260"/>
      <c r="S48" s="260"/>
      <c r="T48" s="260"/>
      <c r="U48" s="260"/>
      <c r="V48" s="260"/>
      <c r="W48" s="260"/>
      <c r="X48" s="260"/>
      <c r="Y48" s="260"/>
    </row>
    <row r="49" spans="1:25">
      <c r="A49" s="177"/>
      <c r="D49" s="260"/>
      <c r="E49" s="260"/>
      <c r="F49" s="260"/>
      <c r="G49" s="260"/>
      <c r="H49" s="260"/>
      <c r="I49" s="260"/>
      <c r="J49" s="260"/>
      <c r="K49" s="260"/>
      <c r="L49" s="260"/>
      <c r="M49" s="260"/>
      <c r="N49" s="260"/>
      <c r="O49" s="260"/>
      <c r="P49" s="260"/>
      <c r="Q49" s="260"/>
      <c r="R49" s="260"/>
      <c r="S49" s="260"/>
      <c r="T49" s="260"/>
      <c r="U49" s="260"/>
      <c r="V49" s="260"/>
      <c r="W49" s="260"/>
      <c r="X49" s="260"/>
      <c r="Y49" s="260"/>
    </row>
    <row r="50" spans="1:25">
      <c r="A50" s="177"/>
      <c r="D50" s="260"/>
      <c r="E50" s="260"/>
      <c r="F50" s="260"/>
      <c r="G50" s="260"/>
      <c r="H50" s="260"/>
      <c r="I50" s="260"/>
      <c r="J50" s="260"/>
      <c r="K50" s="260"/>
      <c r="L50" s="260"/>
      <c r="M50" s="260"/>
      <c r="N50" s="260"/>
      <c r="O50" s="260"/>
      <c r="P50" s="260"/>
      <c r="Q50" s="260"/>
      <c r="R50" s="260"/>
      <c r="S50" s="260"/>
      <c r="T50" s="260"/>
      <c r="U50" s="260"/>
      <c r="V50" s="260"/>
      <c r="W50" s="260"/>
      <c r="X50" s="260"/>
      <c r="Y50" s="260"/>
    </row>
    <row r="51" spans="1:25" ht="12.75" customHeight="1">
      <c r="A51" s="177"/>
    </row>
    <row r="52" spans="1:25" ht="12.75" customHeight="1">
      <c r="A52" s="177"/>
    </row>
    <row r="53" spans="1:25" ht="12.75" customHeight="1">
      <c r="A53" s="177"/>
    </row>
    <row r="54" spans="1:25" ht="33" customHeight="1" thickBot="1">
      <c r="A54" s="177"/>
      <c r="D54" s="261" t="s">
        <v>190</v>
      </c>
      <c r="E54" s="261"/>
      <c r="F54" s="261"/>
      <c r="G54" s="261"/>
      <c r="H54" s="261"/>
      <c r="I54" s="261"/>
      <c r="J54" s="261"/>
      <c r="K54" s="261"/>
      <c r="L54" s="261"/>
      <c r="M54" s="261"/>
      <c r="N54" s="261"/>
      <c r="O54" s="261"/>
      <c r="P54" s="261"/>
      <c r="Q54" s="261"/>
      <c r="R54" s="261"/>
      <c r="S54" s="261"/>
      <c r="T54" s="261"/>
      <c r="U54" s="261"/>
      <c r="V54" s="261"/>
      <c r="W54" s="261"/>
      <c r="X54" s="261"/>
      <c r="Y54" s="261"/>
    </row>
    <row r="55" spans="1:25" ht="13.5" thickTop="1">
      <c r="A55" s="177"/>
    </row>
    <row r="56" spans="1:25">
      <c r="A56" s="177"/>
    </row>
    <row r="57" spans="1:25" ht="23.25">
      <c r="A57" s="177"/>
      <c r="D57" s="183"/>
      <c r="E57" s="184"/>
    </row>
    <row r="58" spans="1:25">
      <c r="A58" s="177"/>
    </row>
    <row r="59" spans="1:25">
      <c r="A59" s="177"/>
    </row>
    <row r="60" spans="1:25">
      <c r="A60" s="177"/>
    </row>
    <row r="61" spans="1:25">
      <c r="A61" s="177"/>
    </row>
    <row r="62" spans="1:25">
      <c r="A62" s="177"/>
    </row>
    <row r="63" spans="1:25">
      <c r="A63" s="177"/>
    </row>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8" hidden="1"/>
    <row r="269" hidden="1"/>
    <row r="270" hidden="1"/>
    <row r="271" hidden="1"/>
  </sheetData>
  <mergeCells count="5">
    <mergeCell ref="D21:Y28"/>
    <mergeCell ref="D30:Y30"/>
    <mergeCell ref="D31:Y31"/>
    <mergeCell ref="D43:Y50"/>
    <mergeCell ref="D54:Y54"/>
  </mergeCells>
  <pageMargins left="3.937007874015748E-2" right="3.937007874015748E-2" top="0.19685039370078741" bottom="3.937007874015748E-2" header="0" footer="0"/>
  <pageSetup paperSize="9" scale="60"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showGridLines="0" zoomScaleNormal="100" workbookViewId="0">
      <pane xSplit="2" ySplit="9" topLeftCell="C10" activePane="bottomRight" state="frozen"/>
      <selection activeCell="I41" sqref="I41"/>
      <selection pane="topRight" activeCell="I41" sqref="I41"/>
      <selection pane="bottomLeft" activeCell="I41" sqref="I41"/>
      <selection pane="bottomRight" activeCell="C8" sqref="C8:N8"/>
    </sheetView>
  </sheetViews>
  <sheetFormatPr defaultRowHeight="12.75"/>
  <cols>
    <col min="1" max="1" width="1" style="192" customWidth="1"/>
    <col min="2" max="2" width="49.7109375" style="192" customWidth="1"/>
    <col min="3" max="6" width="11.42578125" style="192" customWidth="1"/>
    <col min="7" max="7" width="2.85546875" style="192" customWidth="1"/>
    <col min="8" max="11" width="11.42578125" style="192" customWidth="1"/>
    <col min="12" max="12" width="3" style="192" customWidth="1"/>
    <col min="13" max="14" width="11.42578125" style="192" customWidth="1"/>
    <col min="15" max="16384" width="9.140625" style="192"/>
  </cols>
  <sheetData>
    <row r="1" spans="1:16" ht="15" customHeight="1">
      <c r="A1" s="190"/>
      <c r="B1" s="191" t="s">
        <v>191</v>
      </c>
      <c r="C1" s="191"/>
      <c r="D1" s="190"/>
      <c r="E1" s="190"/>
      <c r="F1" s="190"/>
      <c r="G1" s="190"/>
      <c r="H1" s="190"/>
      <c r="I1" s="190"/>
      <c r="J1" s="190"/>
      <c r="K1" s="190"/>
      <c r="L1" s="190"/>
      <c r="M1" s="190"/>
      <c r="N1" s="190"/>
      <c r="O1" s="190"/>
    </row>
    <row r="2" spans="1:16" ht="30.75" customHeight="1">
      <c r="A2" s="268" t="s">
        <v>21</v>
      </c>
      <c r="B2" s="268"/>
      <c r="C2" s="268"/>
      <c r="D2" s="268"/>
      <c r="E2" s="268"/>
      <c r="F2" s="268"/>
      <c r="G2" s="268"/>
      <c r="H2" s="268"/>
      <c r="I2" s="268"/>
      <c r="J2" s="268"/>
      <c r="K2" s="268"/>
      <c r="L2" s="268"/>
      <c r="M2" s="268"/>
      <c r="N2" s="268"/>
      <c r="O2" s="190"/>
    </row>
    <row r="3" spans="1:16" ht="25.5" customHeight="1">
      <c r="A3" s="190"/>
      <c r="B3" s="190"/>
      <c r="C3" s="190"/>
      <c r="D3" s="190"/>
      <c r="E3" s="190"/>
      <c r="F3" s="190"/>
      <c r="G3" s="190"/>
      <c r="H3" s="190"/>
      <c r="I3" s="190"/>
      <c r="J3" s="190"/>
      <c r="K3" s="190"/>
      <c r="L3" s="190"/>
      <c r="M3" s="190"/>
      <c r="N3" s="190"/>
      <c r="O3" s="190"/>
    </row>
    <row r="4" spans="1:16" ht="18" customHeight="1">
      <c r="A4" s="190"/>
      <c r="B4" s="193" t="s">
        <v>53</v>
      </c>
      <c r="C4" s="193"/>
      <c r="D4" s="190"/>
      <c r="E4" s="190"/>
      <c r="F4" s="190"/>
      <c r="G4" s="190"/>
      <c r="H4" s="190"/>
      <c r="I4" s="190"/>
      <c r="J4" s="190"/>
      <c r="K4" s="190"/>
      <c r="L4" s="190"/>
      <c r="M4" s="190"/>
      <c r="N4" s="190"/>
      <c r="O4" s="190"/>
    </row>
    <row r="5" spans="1:16" ht="18" customHeight="1">
      <c r="A5" s="190"/>
      <c r="B5" s="193"/>
      <c r="C5" s="269" t="s">
        <v>183</v>
      </c>
      <c r="D5" s="269"/>
      <c r="E5" s="269"/>
      <c r="F5" s="269"/>
      <c r="G5" s="190"/>
      <c r="H5" s="269" t="s">
        <v>192</v>
      </c>
      <c r="I5" s="269"/>
      <c r="J5" s="269"/>
      <c r="K5" s="269"/>
      <c r="L5" s="190"/>
      <c r="M5" s="190"/>
      <c r="N5" s="190"/>
      <c r="O5" s="190"/>
    </row>
    <row r="6" spans="1:16" ht="7.5" customHeight="1" thickBot="1">
      <c r="A6" s="190"/>
      <c r="B6" s="193"/>
      <c r="C6" s="256"/>
      <c r="D6" s="256"/>
      <c r="E6" s="256"/>
      <c r="F6" s="256"/>
      <c r="G6" s="190"/>
      <c r="H6" s="256"/>
      <c r="I6" s="256"/>
      <c r="J6" s="256"/>
      <c r="K6" s="256"/>
      <c r="L6" s="190"/>
      <c r="M6" s="190"/>
      <c r="N6" s="190"/>
      <c r="O6" s="190"/>
    </row>
    <row r="7" spans="1:16" s="198" customFormat="1" ht="19.5" customHeight="1">
      <c r="A7" s="194"/>
      <c r="B7" s="195"/>
      <c r="C7" s="196" t="s">
        <v>50</v>
      </c>
      <c r="D7" s="196" t="s">
        <v>66</v>
      </c>
      <c r="E7" s="196" t="s">
        <v>68</v>
      </c>
      <c r="F7" s="196" t="s">
        <v>69</v>
      </c>
      <c r="G7" s="196"/>
      <c r="H7" s="196" t="s">
        <v>50</v>
      </c>
      <c r="I7" s="196" t="s">
        <v>66</v>
      </c>
      <c r="J7" s="196" t="s">
        <v>68</v>
      </c>
      <c r="K7" s="197" t="s">
        <v>69</v>
      </c>
      <c r="L7" s="196"/>
      <c r="M7" s="270" t="s">
        <v>37</v>
      </c>
      <c r="N7" s="270"/>
      <c r="O7" s="194"/>
    </row>
    <row r="8" spans="1:16" s="203" customFormat="1" ht="19.5" customHeight="1">
      <c r="A8" s="199"/>
      <c r="B8" s="195" t="s">
        <v>6</v>
      </c>
      <c r="C8" s="200" t="s">
        <v>101</v>
      </c>
      <c r="D8" s="200" t="s">
        <v>101</v>
      </c>
      <c r="E8" s="200" t="s">
        <v>101</v>
      </c>
      <c r="F8" s="200" t="s">
        <v>101</v>
      </c>
      <c r="G8" s="200"/>
      <c r="H8" s="200" t="s">
        <v>67</v>
      </c>
      <c r="I8" s="200" t="s">
        <v>67</v>
      </c>
      <c r="J8" s="200" t="s">
        <v>67</v>
      </c>
      <c r="K8" s="201" t="s">
        <v>67</v>
      </c>
      <c r="L8" s="196"/>
      <c r="M8" s="202" t="s">
        <v>0</v>
      </c>
      <c r="N8" s="202" t="s">
        <v>4</v>
      </c>
      <c r="O8" s="199"/>
    </row>
    <row r="9" spans="1:16" s="203" customFormat="1" ht="6" customHeight="1">
      <c r="A9" s="204"/>
      <c r="B9" s="205"/>
      <c r="C9" s="206"/>
      <c r="D9" s="206"/>
      <c r="E9" s="206"/>
      <c r="F9" s="206"/>
      <c r="G9" s="206"/>
      <c r="H9" s="208"/>
      <c r="I9" s="208"/>
      <c r="J9" s="208"/>
      <c r="K9" s="207"/>
      <c r="L9" s="206"/>
      <c r="M9" s="208"/>
      <c r="N9" s="209"/>
      <c r="O9" s="199"/>
    </row>
    <row r="10" spans="1:16" s="203" customFormat="1" ht="20.25" customHeight="1">
      <c r="A10" s="199"/>
      <c r="B10" s="210" t="s">
        <v>195</v>
      </c>
      <c r="C10" s="211">
        <v>46633.161838782027</v>
      </c>
      <c r="D10" s="211">
        <v>46884.652582534836</v>
      </c>
      <c r="E10" s="211">
        <v>46802.813330377277</v>
      </c>
      <c r="F10" s="211">
        <v>40683.041254431315</v>
      </c>
      <c r="G10" s="211"/>
      <c r="H10" s="211">
        <v>41267.3649071213</v>
      </c>
      <c r="I10" s="211">
        <v>42182.839020518353</v>
      </c>
      <c r="J10" s="211">
        <v>43035.143702482237</v>
      </c>
      <c r="K10" s="212">
        <v>42594.889597296598</v>
      </c>
      <c r="L10" s="213"/>
      <c r="M10" s="33">
        <f>IFERROR(K10/J10-1,"")</f>
        <v>-1.0230106543370199E-2</v>
      </c>
      <c r="N10" s="33">
        <f>IFERROR(K10/F10-1,"")</f>
        <v>4.6993741960159818E-2</v>
      </c>
      <c r="O10" s="142"/>
    </row>
    <row r="11" spans="1:16" s="203" customFormat="1" ht="20.25" customHeight="1">
      <c r="A11" s="199"/>
      <c r="B11" s="210" t="s">
        <v>157</v>
      </c>
      <c r="C11" s="211">
        <v>48840.585838782026</v>
      </c>
      <c r="D11" s="211">
        <v>49034.260582534836</v>
      </c>
      <c r="E11" s="211">
        <v>48857.067330377278</v>
      </c>
      <c r="F11" s="211">
        <v>42737.233254431318</v>
      </c>
      <c r="G11" s="211"/>
      <c r="H11" s="211">
        <v>44074.31575405514</v>
      </c>
      <c r="I11" s="211">
        <v>44998.094160355751</v>
      </c>
      <c r="J11" s="211">
        <v>46717.096355425907</v>
      </c>
      <c r="K11" s="212">
        <v>46096.500809925703</v>
      </c>
      <c r="L11" s="213"/>
      <c r="M11" s="33">
        <f t="shared" ref="M11:M18" si="0">IFERROR(K11/J11-1,"")</f>
        <v>-1.3284120673482835E-2</v>
      </c>
      <c r="N11" s="33">
        <f t="shared" ref="N11:N18" si="1">IFERROR(K11/F11-1,"")</f>
        <v>7.8602831762537351E-2</v>
      </c>
      <c r="O11" s="142"/>
    </row>
    <row r="12" spans="1:16" s="203" customFormat="1" ht="20.25" customHeight="1">
      <c r="A12" s="199"/>
      <c r="B12" s="210" t="s">
        <v>158</v>
      </c>
      <c r="C12" s="211">
        <v>60697.499838782031</v>
      </c>
      <c r="D12" s="211">
        <v>62134.465781820203</v>
      </c>
      <c r="E12" s="211">
        <v>61654.024781092281</v>
      </c>
      <c r="F12" s="211">
        <v>57651.159232571321</v>
      </c>
      <c r="G12" s="211"/>
      <c r="H12" s="215">
        <v>59178.572101140307</v>
      </c>
      <c r="I12" s="215">
        <v>59737.23599436837</v>
      </c>
      <c r="J12" s="215">
        <v>59802.814762475806</v>
      </c>
      <c r="K12" s="214">
        <v>55787.064734503998</v>
      </c>
      <c r="L12" s="213"/>
      <c r="M12" s="33">
        <f t="shared" si="0"/>
        <v>-6.7149849784186921E-2</v>
      </c>
      <c r="N12" s="33">
        <f t="shared" si="1"/>
        <v>-3.2334033224680758E-2</v>
      </c>
      <c r="O12" s="142"/>
    </row>
    <row r="13" spans="1:16" s="203" customFormat="1" ht="20.25" customHeight="1">
      <c r="A13" s="199"/>
      <c r="B13" s="210" t="s">
        <v>196</v>
      </c>
      <c r="C13" s="211">
        <v>422873.3</v>
      </c>
      <c r="D13" s="211">
        <v>410870.78399999999</v>
      </c>
      <c r="E13" s="211">
        <v>399747.33649999998</v>
      </c>
      <c r="F13" s="211">
        <v>423738.57500000001</v>
      </c>
      <c r="G13" s="211"/>
      <c r="H13" s="211">
        <v>416387.049</v>
      </c>
      <c r="I13" s="211">
        <v>398702.01177899999</v>
      </c>
      <c r="J13" s="211">
        <v>401238.46399999998</v>
      </c>
      <c r="K13" s="212">
        <v>409222.58649999998</v>
      </c>
      <c r="L13" s="213"/>
      <c r="M13" s="33">
        <f t="shared" si="0"/>
        <v>1.9898696701221574E-2</v>
      </c>
      <c r="N13" s="33">
        <f t="shared" si="1"/>
        <v>-3.4256943682788421E-2</v>
      </c>
      <c r="O13" s="142"/>
    </row>
    <row r="14" spans="1:16" s="203" customFormat="1" ht="20.25" customHeight="1">
      <c r="A14" s="199"/>
      <c r="B14" s="216" t="s">
        <v>159</v>
      </c>
      <c r="C14" s="211">
        <v>353804.79999999999</v>
      </c>
      <c r="D14" s="211">
        <v>343091.4</v>
      </c>
      <c r="E14" s="211">
        <v>329561.8</v>
      </c>
      <c r="F14" s="211">
        <v>314926.5</v>
      </c>
      <c r="G14" s="211"/>
      <c r="H14" s="211">
        <v>339492.2</v>
      </c>
      <c r="I14" s="211">
        <v>334926.576</v>
      </c>
      <c r="J14" s="211">
        <v>337557.33100000001</v>
      </c>
      <c r="K14" s="212">
        <v>344210.74900000001</v>
      </c>
      <c r="L14" s="213"/>
      <c r="M14" s="33">
        <f t="shared" si="0"/>
        <v>1.9710482898681381E-2</v>
      </c>
      <c r="N14" s="33">
        <f t="shared" si="1"/>
        <v>9.2987566940222699E-2</v>
      </c>
      <c r="O14" s="142"/>
    </row>
    <row r="15" spans="1:16" s="198" customFormat="1" ht="20.25" customHeight="1">
      <c r="A15" s="194"/>
      <c r="B15" s="216" t="s">
        <v>160</v>
      </c>
      <c r="C15" s="211">
        <v>17899.900000000001</v>
      </c>
      <c r="D15" s="211">
        <v>16048.1</v>
      </c>
      <c r="E15" s="211">
        <v>18454.2</v>
      </c>
      <c r="F15" s="211">
        <v>17810.400000000001</v>
      </c>
      <c r="G15" s="211"/>
      <c r="H15" s="211">
        <v>27380.2</v>
      </c>
      <c r="I15" s="211">
        <v>19435.275000000001</v>
      </c>
      <c r="J15" s="211">
        <v>19366.325000000001</v>
      </c>
      <c r="K15" s="212">
        <v>20783.900000000001</v>
      </c>
      <c r="L15" s="217"/>
      <c r="M15" s="33">
        <f t="shared" si="0"/>
        <v>7.3197935075446807E-2</v>
      </c>
      <c r="N15" s="33">
        <f t="shared" si="1"/>
        <v>0.16695301621524505</v>
      </c>
      <c r="O15" s="142"/>
      <c r="P15" s="203"/>
    </row>
    <row r="16" spans="1:16" s="203" customFormat="1" ht="20.25" customHeight="1">
      <c r="A16" s="199"/>
      <c r="B16" s="216" t="s">
        <v>161</v>
      </c>
      <c r="C16" s="211">
        <v>51168.6</v>
      </c>
      <c r="D16" s="211">
        <v>51731.3</v>
      </c>
      <c r="E16" s="211">
        <v>51731.3</v>
      </c>
      <c r="F16" s="211">
        <v>52012.800000000003</v>
      </c>
      <c r="G16" s="211"/>
      <c r="H16" s="211">
        <v>51997.599999999999</v>
      </c>
      <c r="I16" s="211">
        <v>44340.175000000003</v>
      </c>
      <c r="J16" s="211">
        <v>44314.8</v>
      </c>
      <c r="K16" s="212">
        <v>44227.9375</v>
      </c>
      <c r="L16" s="213"/>
      <c r="M16" s="33">
        <f t="shared" si="0"/>
        <v>-1.9601239315082397E-3</v>
      </c>
      <c r="N16" s="33">
        <f t="shared" si="1"/>
        <v>-0.14967205187953736</v>
      </c>
      <c r="O16" s="142"/>
    </row>
    <row r="17" spans="1:15" s="203" customFormat="1" ht="20.25" customHeight="1">
      <c r="A17" s="199"/>
      <c r="B17" s="216" t="s">
        <v>184</v>
      </c>
      <c r="C17" s="211"/>
      <c r="D17" s="211"/>
      <c r="E17" s="211"/>
      <c r="F17" s="211">
        <v>38988.875000000015</v>
      </c>
      <c r="G17" s="211"/>
      <c r="H17" s="211"/>
      <c r="I17" s="211"/>
      <c r="J17" s="211"/>
      <c r="K17" s="212"/>
      <c r="L17" s="213"/>
      <c r="M17" s="33" t="str">
        <f t="shared" si="0"/>
        <v/>
      </c>
      <c r="N17" s="33">
        <f t="shared" si="1"/>
        <v>-1</v>
      </c>
      <c r="O17" s="142"/>
    </row>
    <row r="18" spans="1:15" s="203" customFormat="1" ht="20.25" customHeight="1" thickBot="1">
      <c r="A18" s="199"/>
      <c r="B18" s="210" t="s">
        <v>162</v>
      </c>
      <c r="C18" s="211">
        <v>2207.424</v>
      </c>
      <c r="D18" s="211">
        <v>2149.6080000000002</v>
      </c>
      <c r="E18" s="211">
        <v>2054.2539999999999</v>
      </c>
      <c r="F18" s="211">
        <v>2054.192</v>
      </c>
      <c r="G18" s="211"/>
      <c r="H18" s="211">
        <v>2912.1763937338392</v>
      </c>
      <c r="I18" s="211">
        <v>2901.0319398373972</v>
      </c>
      <c r="J18" s="211">
        <v>3881.405852943667</v>
      </c>
      <c r="K18" s="218">
        <v>3883.1959999999999</v>
      </c>
      <c r="L18" s="213"/>
      <c r="M18" s="33">
        <f t="shared" si="0"/>
        <v>4.6121099523133147E-4</v>
      </c>
      <c r="N18" s="33">
        <f t="shared" si="1"/>
        <v>0.89037636209273519</v>
      </c>
      <c r="O18" s="142"/>
    </row>
    <row r="19" spans="1:15" s="203" customFormat="1" ht="19.5" customHeight="1">
      <c r="A19" s="199"/>
      <c r="B19" s="219"/>
      <c r="C19" s="211"/>
      <c r="D19" s="211"/>
      <c r="E19" s="211"/>
      <c r="F19" s="211"/>
      <c r="G19" s="211"/>
      <c r="H19" s="211"/>
      <c r="I19" s="211"/>
      <c r="J19" s="211"/>
      <c r="K19" s="211"/>
      <c r="L19" s="213"/>
      <c r="M19" s="33"/>
      <c r="N19" s="33"/>
      <c r="O19" s="199"/>
    </row>
    <row r="20" spans="1:15" s="203" customFormat="1" ht="19.5" customHeight="1">
      <c r="A20" s="199"/>
      <c r="B20" s="219"/>
      <c r="C20" s="211"/>
      <c r="D20" s="211"/>
      <c r="E20" s="211"/>
      <c r="F20" s="211"/>
      <c r="G20" s="211"/>
      <c r="H20" s="211"/>
      <c r="I20" s="211"/>
      <c r="J20" s="211"/>
      <c r="K20" s="211"/>
      <c r="L20" s="213"/>
      <c r="M20" s="33"/>
      <c r="N20" s="33"/>
      <c r="O20" s="199"/>
    </row>
    <row r="21" spans="1:15" ht="18" customHeight="1" thickBot="1">
      <c r="A21" s="190"/>
      <c r="B21" s="193" t="s">
        <v>163</v>
      </c>
      <c r="C21" s="190"/>
      <c r="D21" s="190"/>
      <c r="E21" s="190"/>
      <c r="F21" s="190"/>
      <c r="G21" s="190"/>
      <c r="H21" s="220"/>
      <c r="I21" s="190"/>
      <c r="J21" s="190"/>
      <c r="K21" s="190"/>
      <c r="L21" s="190"/>
      <c r="M21" s="190"/>
      <c r="N21" s="190"/>
      <c r="O21" s="190"/>
    </row>
    <row r="22" spans="1:15" s="198" customFormat="1" ht="19.5" customHeight="1">
      <c r="A22" s="194"/>
      <c r="B22" s="195"/>
      <c r="C22" s="196" t="s">
        <v>50</v>
      </c>
      <c r="D22" s="196" t="s">
        <v>66</v>
      </c>
      <c r="E22" s="196" t="s">
        <v>68</v>
      </c>
      <c r="F22" s="196" t="s">
        <v>69</v>
      </c>
      <c r="G22" s="196"/>
      <c r="H22" s="196" t="s">
        <v>50</v>
      </c>
      <c r="I22" s="196" t="s">
        <v>66</v>
      </c>
      <c r="J22" s="196" t="s">
        <v>68</v>
      </c>
      <c r="K22" s="197" t="s">
        <v>69</v>
      </c>
      <c r="L22" s="196"/>
      <c r="M22" s="270" t="s">
        <v>26</v>
      </c>
      <c r="N22" s="270"/>
      <c r="O22" s="194"/>
    </row>
    <row r="23" spans="1:15" s="203" customFormat="1" ht="19.5" customHeight="1">
      <c r="A23" s="199"/>
      <c r="B23" s="195" t="s">
        <v>7</v>
      </c>
      <c r="C23" s="196" t="s">
        <v>101</v>
      </c>
      <c r="D23" s="196" t="s">
        <v>101</v>
      </c>
      <c r="E23" s="196" t="s">
        <v>101</v>
      </c>
      <c r="F23" s="196" t="s">
        <v>101</v>
      </c>
      <c r="G23" s="196"/>
      <c r="H23" s="196" t="s">
        <v>67</v>
      </c>
      <c r="I23" s="196" t="s">
        <v>67</v>
      </c>
      <c r="J23" s="196" t="s">
        <v>67</v>
      </c>
      <c r="K23" s="221" t="s">
        <v>67</v>
      </c>
      <c r="L23" s="196"/>
      <c r="M23" s="202" t="s">
        <v>0</v>
      </c>
      <c r="N23" s="202" t="s">
        <v>4</v>
      </c>
      <c r="O23" s="199"/>
    </row>
    <row r="24" spans="1:15" s="203" customFormat="1" ht="6" customHeight="1">
      <c r="A24" s="204"/>
      <c r="B24" s="205"/>
      <c r="C24" s="206"/>
      <c r="D24" s="206"/>
      <c r="E24" s="206"/>
      <c r="F24" s="206"/>
      <c r="G24" s="206"/>
      <c r="H24" s="208"/>
      <c r="I24" s="208"/>
      <c r="J24" s="208"/>
      <c r="K24" s="207"/>
      <c r="L24" s="206"/>
      <c r="M24" s="208"/>
      <c r="N24" s="209"/>
      <c r="O24" s="199"/>
    </row>
    <row r="25" spans="1:15" s="203" customFormat="1" ht="20.25" customHeight="1">
      <c r="A25" s="199"/>
      <c r="B25" s="210" t="s">
        <v>185</v>
      </c>
      <c r="C25" s="222">
        <v>0.11027691234888093</v>
      </c>
      <c r="D25" s="222">
        <v>0.11411045615386184</v>
      </c>
      <c r="E25" s="222">
        <v>0.11708098855682376</v>
      </c>
      <c r="F25" s="222">
        <v>9.6009765583488157E-2</v>
      </c>
      <c r="G25" s="222"/>
      <c r="H25" s="222">
        <v>9.9108185536100332E-2</v>
      </c>
      <c r="I25" s="222">
        <v>0.10580041678821588</v>
      </c>
      <c r="J25" s="222">
        <v>0.10725577820595544</v>
      </c>
      <c r="K25" s="223">
        <v>0.10408733412852135</v>
      </c>
      <c r="L25" s="213"/>
      <c r="M25" s="224">
        <f>IFERROR((K25-J25)*10000,"")</f>
        <v>-31.684440774340931</v>
      </c>
      <c r="N25" s="224">
        <f>IFERROR((K25-F25)*10000,"")</f>
        <v>80.77568545033192</v>
      </c>
      <c r="O25" s="199"/>
    </row>
    <row r="26" spans="1:15" s="203" customFormat="1" ht="20.25" customHeight="1">
      <c r="A26" s="199"/>
      <c r="B26" s="210" t="s">
        <v>164</v>
      </c>
      <c r="C26" s="222">
        <v>0.11549697235266929</v>
      </c>
      <c r="D26" s="222">
        <v>0.11934229079314347</v>
      </c>
      <c r="E26" s="222">
        <v>0.12221986957598473</v>
      </c>
      <c r="F26" s="222">
        <v>0.10085754702514708</v>
      </c>
      <c r="G26" s="222"/>
      <c r="H26" s="222">
        <v>0.10584939147340085</v>
      </c>
      <c r="I26" s="222">
        <v>0.1128614675395672</v>
      </c>
      <c r="J26" s="222">
        <v>0.11643224801953661</v>
      </c>
      <c r="K26" s="223">
        <v>0.11264407367457795</v>
      </c>
      <c r="L26" s="213"/>
      <c r="M26" s="224">
        <f t="shared" ref="M26:M29" si="2">IFERROR((K26-J26)*10000,"")</f>
        <v>-37.881743449586644</v>
      </c>
      <c r="N26" s="224">
        <f t="shared" ref="N26:N29" si="3">IFERROR((K26-F26)*10000,"")</f>
        <v>117.86526649430861</v>
      </c>
      <c r="O26" s="199"/>
    </row>
    <row r="27" spans="1:15" s="203" customFormat="1" ht="20.25" customHeight="1">
      <c r="A27" s="199"/>
      <c r="B27" s="210" t="s">
        <v>165</v>
      </c>
      <c r="C27" s="222">
        <v>0.143535900324712</v>
      </c>
      <c r="D27" s="222">
        <v>0.15122629352448727</v>
      </c>
      <c r="E27" s="222">
        <v>0.15423248425094205</v>
      </c>
      <c r="F27" s="222">
        <v>0.13605360152205004</v>
      </c>
      <c r="G27" s="222"/>
      <c r="H27" s="222">
        <v>0.14212394992414931</v>
      </c>
      <c r="I27" s="222">
        <v>0.14982928159259112</v>
      </c>
      <c r="J27" s="222">
        <v>0.14904556798043123</v>
      </c>
      <c r="K27" s="223">
        <v>0.13632449577797023</v>
      </c>
      <c r="L27" s="213"/>
      <c r="M27" s="224">
        <f t="shared" si="2"/>
        <v>-127.21072202460992</v>
      </c>
      <c r="N27" s="224">
        <f t="shared" si="3"/>
        <v>2.7089425592019545</v>
      </c>
      <c r="O27" s="199"/>
    </row>
    <row r="28" spans="1:15" s="198" customFormat="1" ht="20.25" customHeight="1">
      <c r="A28" s="194"/>
      <c r="B28" s="210" t="s">
        <v>166</v>
      </c>
      <c r="C28" s="222">
        <v>4.5196509462161034E-2</v>
      </c>
      <c r="D28" s="222">
        <v>4.3838899056747552E-2</v>
      </c>
      <c r="E28" s="222">
        <v>4.2046199500860151E-2</v>
      </c>
      <c r="F28" s="222">
        <v>4.8065629044599087E-2</v>
      </c>
      <c r="G28" s="222"/>
      <c r="H28" s="222">
        <v>6.6074228128337964E-2</v>
      </c>
      <c r="I28" s="222">
        <v>6.4470106878287886E-2</v>
      </c>
      <c r="J28" s="222">
        <v>8.3083199850730136E-2</v>
      </c>
      <c r="K28" s="223">
        <v>8.4240580776661744E-2</v>
      </c>
      <c r="L28" s="217"/>
      <c r="M28" s="224">
        <f t="shared" si="2"/>
        <v>11.573809259316088</v>
      </c>
      <c r="N28" s="224">
        <f t="shared" si="3"/>
        <v>361.74951732062658</v>
      </c>
      <c r="O28" s="199"/>
    </row>
    <row r="29" spans="1:15" s="203" customFormat="1" ht="20.25" customHeight="1" thickBot="1">
      <c r="A29" s="199"/>
      <c r="B29" s="225" t="s">
        <v>167</v>
      </c>
      <c r="C29" s="226">
        <v>0.2</v>
      </c>
      <c r="D29" s="226">
        <v>0.2</v>
      </c>
      <c r="E29" s="226">
        <v>0.2</v>
      </c>
      <c r="F29" s="226">
        <v>0.2</v>
      </c>
      <c r="G29" s="226"/>
      <c r="H29" s="226" t="s">
        <v>193</v>
      </c>
      <c r="I29" s="226" t="s">
        <v>193</v>
      </c>
      <c r="J29" s="226" t="s">
        <v>193</v>
      </c>
      <c r="K29" s="227" t="s">
        <v>193</v>
      </c>
      <c r="L29" s="213"/>
      <c r="M29" s="33" t="str">
        <f t="shared" si="2"/>
        <v/>
      </c>
      <c r="N29" s="33" t="str">
        <f t="shared" si="3"/>
        <v/>
      </c>
      <c r="O29" s="199"/>
    </row>
    <row r="30" spans="1:15" s="203" customFormat="1" ht="19.5" customHeight="1">
      <c r="A30" s="199"/>
      <c r="B30" s="219"/>
      <c r="C30" s="219"/>
      <c r="D30" s="211"/>
      <c r="E30" s="211"/>
      <c r="F30" s="211"/>
      <c r="G30" s="211"/>
      <c r="H30" s="211"/>
      <c r="I30" s="211"/>
      <c r="J30" s="211"/>
      <c r="K30" s="211"/>
      <c r="L30" s="213"/>
      <c r="M30" s="33"/>
      <c r="N30" s="33"/>
      <c r="O30" s="199"/>
    </row>
    <row r="31" spans="1:15" s="198" customFormat="1" ht="45" customHeight="1">
      <c r="A31" s="194"/>
      <c r="B31" s="266" t="s">
        <v>204</v>
      </c>
      <c r="C31" s="267"/>
      <c r="D31" s="267"/>
      <c r="E31" s="267"/>
      <c r="F31" s="267"/>
      <c r="G31" s="267"/>
      <c r="H31" s="267"/>
      <c r="I31" s="267"/>
      <c r="J31" s="267"/>
      <c r="K31" s="267"/>
      <c r="L31" s="267"/>
      <c r="M31" s="267"/>
      <c r="N31" s="267"/>
      <c r="O31" s="194"/>
    </row>
    <row r="32" spans="1:15" s="203" customFormat="1" ht="45" customHeight="1">
      <c r="A32" s="199"/>
      <c r="B32" s="267"/>
      <c r="C32" s="267"/>
      <c r="D32" s="267"/>
      <c r="E32" s="267"/>
      <c r="F32" s="267"/>
      <c r="G32" s="267"/>
      <c r="H32" s="267"/>
      <c r="I32" s="267"/>
      <c r="J32" s="267"/>
      <c r="K32" s="267"/>
      <c r="L32" s="267"/>
      <c r="M32" s="267"/>
      <c r="N32" s="267"/>
      <c r="O32" s="199"/>
    </row>
    <row r="33" spans="1:15" s="198" customFormat="1" ht="19.5" customHeight="1">
      <c r="A33" s="194"/>
      <c r="B33" s="195"/>
      <c r="C33" s="195"/>
      <c r="D33" s="196"/>
      <c r="E33" s="196"/>
      <c r="F33" s="196"/>
      <c r="G33" s="196"/>
      <c r="H33" s="196"/>
      <c r="I33" s="196"/>
      <c r="J33" s="196"/>
      <c r="K33" s="196"/>
      <c r="L33" s="217"/>
      <c r="M33" s="38"/>
      <c r="N33" s="38"/>
      <c r="O33" s="194"/>
    </row>
    <row r="34" spans="1:15" s="203" customFormat="1" ht="19.5" customHeight="1">
      <c r="A34" s="199"/>
      <c r="B34" s="219"/>
      <c r="C34" s="219"/>
      <c r="D34" s="211"/>
      <c r="E34" s="211"/>
      <c r="F34" s="211"/>
      <c r="G34" s="211"/>
      <c r="H34" s="211"/>
      <c r="I34" s="211"/>
      <c r="J34" s="211"/>
      <c r="K34" s="211"/>
      <c r="L34" s="213"/>
      <c r="M34" s="33"/>
      <c r="N34" s="33"/>
      <c r="O34" s="199"/>
    </row>
    <row r="35" spans="1:15" s="203" customFormat="1" ht="19.5" customHeight="1">
      <c r="A35" s="228"/>
      <c r="B35" s="219"/>
      <c r="C35" s="219"/>
      <c r="D35" s="211"/>
      <c r="E35" s="211"/>
      <c r="F35" s="211"/>
      <c r="G35" s="211"/>
      <c r="H35" s="211"/>
      <c r="I35" s="211"/>
      <c r="J35" s="211"/>
      <c r="K35" s="211"/>
      <c r="L35" s="213"/>
      <c r="M35" s="33"/>
      <c r="N35" s="33"/>
      <c r="O35" s="199"/>
    </row>
    <row r="36" spans="1:15" s="198" customFormat="1" ht="18" customHeight="1">
      <c r="A36" s="229"/>
      <c r="B36" s="195"/>
      <c r="C36" s="195"/>
      <c r="D36" s="196"/>
      <c r="E36" s="196"/>
      <c r="F36" s="196"/>
      <c r="G36" s="196"/>
      <c r="H36" s="196"/>
      <c r="I36" s="196"/>
      <c r="J36" s="196"/>
      <c r="K36" s="196"/>
      <c r="L36" s="217"/>
      <c r="M36" s="38"/>
      <c r="N36" s="38"/>
      <c r="O36" s="194"/>
    </row>
    <row r="37" spans="1:15" s="198" customFormat="1" ht="18" customHeight="1">
      <c r="A37" s="229"/>
      <c r="B37" s="195"/>
      <c r="C37" s="195"/>
      <c r="D37" s="196"/>
      <c r="E37" s="196"/>
      <c r="F37" s="196"/>
      <c r="G37" s="196"/>
      <c r="H37" s="196"/>
      <c r="I37" s="196"/>
      <c r="J37" s="196"/>
      <c r="K37" s="196"/>
      <c r="L37" s="217"/>
      <c r="M37" s="38"/>
      <c r="N37" s="38"/>
      <c r="O37" s="194"/>
    </row>
    <row r="38" spans="1:15" ht="19.5" customHeight="1">
      <c r="A38" s="230"/>
      <c r="B38" s="231"/>
      <c r="C38" s="231"/>
      <c r="D38" s="232"/>
      <c r="E38" s="232"/>
      <c r="F38" s="232"/>
      <c r="G38" s="232"/>
      <c r="H38" s="232"/>
      <c r="I38" s="232"/>
      <c r="J38" s="232"/>
      <c r="K38" s="232"/>
      <c r="L38" s="233"/>
      <c r="M38" s="234"/>
      <c r="N38" s="235"/>
      <c r="O38" s="190"/>
    </row>
    <row r="39" spans="1:15" ht="19.5" customHeight="1">
      <c r="A39" s="236"/>
      <c r="B39" s="195"/>
      <c r="C39" s="195"/>
      <c r="D39" s="48"/>
      <c r="E39" s="48"/>
      <c r="F39" s="48"/>
      <c r="G39" s="48"/>
      <c r="H39" s="48"/>
      <c r="I39" s="48"/>
      <c r="J39" s="48"/>
      <c r="K39" s="48"/>
      <c r="L39" s="233"/>
      <c r="M39" s="234"/>
      <c r="N39" s="49"/>
      <c r="O39" s="190"/>
    </row>
    <row r="40" spans="1:15" ht="19.5" customHeight="1">
      <c r="A40" s="236"/>
      <c r="B40" s="195"/>
      <c r="C40" s="195"/>
      <c r="D40" s="50"/>
      <c r="E40" s="50"/>
      <c r="F40" s="50"/>
      <c r="G40" s="50"/>
      <c r="H40" s="50"/>
      <c r="I40" s="50"/>
      <c r="J40" s="50"/>
      <c r="K40" s="50"/>
      <c r="L40" s="233"/>
      <c r="M40" s="234"/>
      <c r="N40" s="49"/>
      <c r="O40" s="190"/>
    </row>
    <row r="41" spans="1:15" ht="19.5" customHeight="1">
      <c r="A41" s="236"/>
      <c r="B41" s="195"/>
      <c r="C41" s="195"/>
      <c r="D41" s="48"/>
      <c r="E41" s="48"/>
      <c r="F41" s="48"/>
      <c r="G41" s="48"/>
      <c r="H41" s="48"/>
      <c r="I41" s="48"/>
      <c r="J41" s="48"/>
      <c r="K41" s="48"/>
      <c r="L41" s="233"/>
      <c r="M41" s="234"/>
      <c r="N41" s="49"/>
      <c r="O41" s="190"/>
    </row>
    <row r="42" spans="1:15" ht="19.5" customHeight="1">
      <c r="A42" s="230"/>
      <c r="B42" s="237"/>
      <c r="C42" s="237"/>
      <c r="D42" s="52"/>
      <c r="E42" s="52"/>
      <c r="F42" s="52"/>
      <c r="G42" s="52"/>
      <c r="H42" s="52"/>
      <c r="I42" s="52"/>
      <c r="J42" s="52"/>
      <c r="K42" s="52"/>
      <c r="L42" s="190"/>
      <c r="M42" s="190"/>
      <c r="N42" s="238"/>
      <c r="O42" s="190"/>
    </row>
    <row r="43" spans="1:15" ht="19.5" customHeight="1">
      <c r="A43" s="239"/>
      <c r="B43" s="195"/>
      <c r="C43" s="195"/>
      <c r="D43" s="196"/>
      <c r="E43" s="196"/>
      <c r="F43" s="196"/>
      <c r="G43" s="196"/>
      <c r="H43" s="196"/>
      <c r="I43" s="196"/>
      <c r="J43" s="196"/>
      <c r="K43" s="196"/>
      <c r="L43" s="190"/>
      <c r="M43" s="190"/>
      <c r="N43" s="38"/>
      <c r="O43" s="190"/>
    </row>
    <row r="44" spans="1:15" ht="19.5" customHeight="1">
      <c r="A44" s="239"/>
      <c r="B44" s="240"/>
      <c r="C44" s="240"/>
      <c r="D44" s="196"/>
      <c r="E44" s="196"/>
      <c r="F44" s="196"/>
      <c r="G44" s="196"/>
      <c r="H44" s="196"/>
      <c r="I44" s="196"/>
      <c r="J44" s="196"/>
      <c r="K44" s="196"/>
      <c r="L44" s="190"/>
      <c r="M44" s="190"/>
      <c r="N44" s="38"/>
      <c r="O44" s="190"/>
    </row>
    <row r="45" spans="1:15" ht="19.5" customHeight="1">
      <c r="A45" s="236"/>
      <c r="B45" s="195"/>
      <c r="C45" s="195"/>
      <c r="D45" s="196"/>
      <c r="E45" s="196"/>
      <c r="F45" s="196"/>
      <c r="G45" s="196"/>
      <c r="H45" s="196"/>
      <c r="I45" s="196"/>
      <c r="J45" s="196"/>
      <c r="K45" s="196"/>
      <c r="L45" s="190"/>
      <c r="M45" s="190"/>
      <c r="N45" s="38"/>
      <c r="O45" s="190"/>
    </row>
    <row r="46" spans="1:15" ht="19.5" customHeight="1">
      <c r="A46" s="230"/>
      <c r="B46" s="237"/>
      <c r="C46" s="237"/>
      <c r="D46" s="241"/>
      <c r="E46" s="241"/>
      <c r="F46" s="241"/>
      <c r="G46" s="241"/>
      <c r="H46" s="241"/>
      <c r="I46" s="241"/>
      <c r="J46" s="241"/>
      <c r="K46" s="241"/>
      <c r="L46" s="190"/>
      <c r="M46" s="190"/>
      <c r="N46" s="242"/>
      <c r="O46" s="190"/>
    </row>
    <row r="47" spans="1:15">
      <c r="A47" s="190"/>
      <c r="B47" s="243"/>
      <c r="C47" s="243"/>
      <c r="D47" s="190"/>
      <c r="E47" s="190"/>
      <c r="F47" s="190"/>
      <c r="G47" s="190"/>
      <c r="H47" s="190"/>
      <c r="I47" s="190"/>
      <c r="J47" s="190"/>
      <c r="K47" s="190"/>
      <c r="L47" s="190"/>
      <c r="M47" s="190"/>
      <c r="N47" s="190"/>
      <c r="O47" s="190"/>
    </row>
    <row r="48" spans="1:15">
      <c r="A48" s="190"/>
      <c r="B48" s="244"/>
      <c r="C48" s="244"/>
      <c r="D48" s="190"/>
      <c r="E48" s="190"/>
      <c r="F48" s="190"/>
      <c r="G48" s="190"/>
      <c r="H48" s="190"/>
      <c r="I48" s="190"/>
      <c r="J48" s="190"/>
      <c r="K48" s="190"/>
      <c r="L48" s="190"/>
      <c r="M48" s="190"/>
      <c r="N48" s="190"/>
      <c r="O48" s="190"/>
    </row>
    <row r="49" spans="1:15">
      <c r="A49" s="190"/>
      <c r="B49" s="244"/>
      <c r="C49" s="244"/>
      <c r="D49" s="190"/>
      <c r="E49" s="190"/>
      <c r="F49" s="190"/>
      <c r="G49" s="190"/>
      <c r="H49" s="190"/>
      <c r="I49" s="190"/>
      <c r="J49" s="190"/>
      <c r="K49" s="190"/>
      <c r="L49" s="190"/>
      <c r="M49" s="190"/>
      <c r="N49" s="190"/>
      <c r="O49" s="190"/>
    </row>
    <row r="50" spans="1:15">
      <c r="A50" s="190"/>
      <c r="B50" s="244"/>
      <c r="C50" s="244"/>
      <c r="D50" s="190"/>
      <c r="E50" s="190"/>
      <c r="F50" s="190"/>
      <c r="G50" s="190"/>
      <c r="H50" s="190"/>
      <c r="I50" s="190"/>
      <c r="J50" s="190"/>
      <c r="K50" s="190"/>
      <c r="L50" s="190"/>
      <c r="M50" s="190"/>
      <c r="N50" s="190"/>
      <c r="O50" s="190"/>
    </row>
    <row r="51" spans="1:15" ht="14.25" customHeight="1">
      <c r="A51" s="190"/>
      <c r="B51" s="190"/>
      <c r="C51" s="190"/>
      <c r="D51" s="190"/>
      <c r="E51" s="190"/>
      <c r="F51" s="190"/>
      <c r="G51" s="190"/>
      <c r="H51" s="190"/>
      <c r="I51" s="190"/>
      <c r="J51" s="190"/>
      <c r="K51" s="190"/>
      <c r="L51" s="190"/>
      <c r="M51" s="190"/>
      <c r="N51" s="190"/>
      <c r="O51" s="190"/>
    </row>
    <row r="52" spans="1:15">
      <c r="A52" s="190"/>
      <c r="B52" s="190"/>
      <c r="C52" s="190"/>
      <c r="D52" s="190"/>
      <c r="E52" s="190"/>
      <c r="F52" s="190"/>
      <c r="G52" s="190"/>
      <c r="H52" s="190"/>
      <c r="I52" s="190"/>
      <c r="J52" s="190"/>
      <c r="K52" s="190"/>
      <c r="L52" s="190"/>
      <c r="M52" s="190"/>
      <c r="N52" s="190"/>
      <c r="O52" s="190"/>
    </row>
    <row r="53" spans="1:15">
      <c r="A53" s="190"/>
      <c r="B53" s="245"/>
      <c r="C53" s="245"/>
      <c r="D53" s="190"/>
      <c r="E53" s="190"/>
      <c r="F53" s="190"/>
      <c r="G53" s="190"/>
      <c r="H53" s="190"/>
      <c r="I53" s="190"/>
      <c r="J53" s="190"/>
      <c r="K53" s="190"/>
      <c r="L53" s="190"/>
      <c r="M53" s="190"/>
      <c r="N53" s="190"/>
      <c r="O53" s="190"/>
    </row>
    <row r="54" spans="1:15">
      <c r="A54" s="190"/>
      <c r="B54" s="190"/>
      <c r="C54" s="190"/>
      <c r="D54" s="190"/>
      <c r="E54" s="190"/>
      <c r="F54" s="190"/>
      <c r="G54" s="190"/>
      <c r="H54" s="190"/>
      <c r="I54" s="190"/>
      <c r="J54" s="190"/>
      <c r="K54" s="190"/>
      <c r="L54" s="190"/>
      <c r="M54" s="190"/>
      <c r="N54" s="190"/>
      <c r="O54" s="190"/>
    </row>
  </sheetData>
  <mergeCells count="6">
    <mergeCell ref="B31:N32"/>
    <mergeCell ref="A2:N2"/>
    <mergeCell ref="C5:F5"/>
    <mergeCell ref="H5:K5"/>
    <mergeCell ref="M7:N7"/>
    <mergeCell ref="M22:N22"/>
  </mergeCells>
  <printOptions horizontalCentered="1" verticalCentered="1"/>
  <pageMargins left="0.15748031496062992" right="0.15748031496062992" top="0.15748031496062992" bottom="0.16" header="3.937007874015748E-2" footer="0.15748031496062992"/>
  <pageSetup paperSize="9" scale="89" orientation="landscape" r:id="rId1"/>
  <headerFooter alignWithMargins="0"/>
  <ignoredErrors>
    <ignoredError sqref="C8:N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A2" sqref="A2:M2"/>
    </sheetView>
  </sheetViews>
  <sheetFormatPr defaultRowHeight="12.75"/>
  <cols>
    <col min="1" max="1" width="1" customWidth="1"/>
    <col min="2" max="2" width="49.7109375"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64" t="s">
        <v>59</v>
      </c>
      <c r="B2" s="264"/>
      <c r="C2" s="264"/>
      <c r="D2" s="264"/>
      <c r="E2" s="264"/>
      <c r="F2" s="264"/>
      <c r="G2" s="264"/>
      <c r="H2" s="264"/>
      <c r="I2" s="264"/>
      <c r="J2" s="264"/>
      <c r="K2" s="264"/>
      <c r="L2" s="264"/>
      <c r="M2" s="264"/>
      <c r="N2" s="72"/>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1" t="s">
        <v>202</v>
      </c>
      <c r="D5" s="12"/>
      <c r="E5" s="14" t="s">
        <v>4</v>
      </c>
      <c r="F5" s="15" t="s">
        <v>50</v>
      </c>
      <c r="G5" s="15" t="s">
        <v>66</v>
      </c>
      <c r="H5" s="15" t="s">
        <v>68</v>
      </c>
      <c r="I5" s="15" t="s">
        <v>69</v>
      </c>
      <c r="J5" s="15" t="s">
        <v>50</v>
      </c>
      <c r="K5" s="15" t="s">
        <v>66</v>
      </c>
      <c r="L5" s="15" t="s">
        <v>68</v>
      </c>
      <c r="M5" s="15" t="s">
        <v>69</v>
      </c>
      <c r="N5" s="10"/>
    </row>
    <row r="6" spans="1:14" s="16" customFormat="1" ht="15" customHeight="1">
      <c r="A6" s="9"/>
      <c r="B6" s="17" t="s">
        <v>6</v>
      </c>
      <c r="C6" s="18" t="s">
        <v>67</v>
      </c>
      <c r="D6" s="19" t="s">
        <v>101</v>
      </c>
      <c r="E6" s="30" t="s">
        <v>7</v>
      </c>
      <c r="F6" s="15" t="s">
        <v>101</v>
      </c>
      <c r="G6" s="15" t="s">
        <v>101</v>
      </c>
      <c r="H6" s="15" t="s">
        <v>101</v>
      </c>
      <c r="I6" s="15" t="s">
        <v>101</v>
      </c>
      <c r="J6" s="15" t="s">
        <v>67</v>
      </c>
      <c r="K6" s="15" t="s">
        <v>67</v>
      </c>
      <c r="L6" s="15" t="s">
        <v>67</v>
      </c>
      <c r="M6" s="15" t="s">
        <v>67</v>
      </c>
      <c r="N6" s="10"/>
    </row>
    <row r="7" spans="1:14" s="16" customFormat="1" ht="6" customHeight="1">
      <c r="A7" s="21"/>
      <c r="B7" s="22"/>
      <c r="C7" s="23"/>
      <c r="D7" s="24"/>
      <c r="E7" s="26"/>
      <c r="F7" s="27"/>
      <c r="G7" s="27"/>
      <c r="H7" s="27"/>
      <c r="I7" s="27"/>
      <c r="J7" s="27"/>
      <c r="K7" s="27"/>
      <c r="L7" s="27"/>
      <c r="M7" s="27"/>
      <c r="N7" s="29"/>
    </row>
    <row r="8" spans="1:14" s="16" customFormat="1" ht="19.5" customHeight="1">
      <c r="A8" s="9"/>
      <c r="B8" s="31" t="s">
        <v>70</v>
      </c>
      <c r="C8" s="101">
        <v>5037.0320000000002</v>
      </c>
      <c r="D8" s="102">
        <v>4759.4589999999998</v>
      </c>
      <c r="E8" s="63">
        <f t="shared" ref="E8:E25" si="0">IF(ISERROR(C8/D8-1)=TRUE,"n.m.",IF(OR(C8/D8-1&gt;150%=TRUE,C8/D8-1&lt;-100%=TRUE)=TRUE,"n.m.",C8/D8-1))</f>
        <v>5.8320283881004187E-2</v>
      </c>
      <c r="F8" s="102">
        <v>1159.6389999999999</v>
      </c>
      <c r="G8" s="102">
        <v>1169.7570000000001</v>
      </c>
      <c r="H8" s="102">
        <v>1210.337</v>
      </c>
      <c r="I8" s="102">
        <v>1219.7260000000001</v>
      </c>
      <c r="J8" s="102">
        <v>1255.654</v>
      </c>
      <c r="K8" s="102">
        <v>1275.26</v>
      </c>
      <c r="L8" s="102">
        <v>1243.0440000000001</v>
      </c>
      <c r="M8" s="102">
        <v>1263.0740000000001</v>
      </c>
      <c r="N8" s="34"/>
    </row>
    <row r="9" spans="1:14" s="16" customFormat="1" ht="19.5" customHeight="1">
      <c r="A9" s="9"/>
      <c r="B9" s="31" t="s">
        <v>71</v>
      </c>
      <c r="C9" s="101">
        <v>0</v>
      </c>
      <c r="D9" s="102">
        <v>8.8999999999999996E-2</v>
      </c>
      <c r="E9" s="63">
        <f t="shared" si="0"/>
        <v>-1</v>
      </c>
      <c r="F9" s="102">
        <v>0</v>
      </c>
      <c r="G9" s="102">
        <v>8.8999999999999996E-2</v>
      </c>
      <c r="H9" s="102">
        <v>0</v>
      </c>
      <c r="I9" s="102">
        <v>0</v>
      </c>
      <c r="J9" s="102">
        <v>0</v>
      </c>
      <c r="K9" s="102">
        <v>0</v>
      </c>
      <c r="L9" s="102">
        <v>0</v>
      </c>
      <c r="M9" s="102">
        <v>0</v>
      </c>
      <c r="N9" s="34"/>
    </row>
    <row r="10" spans="1:14" s="16" customFormat="1" ht="19.5" customHeight="1">
      <c r="A10" s="9"/>
      <c r="B10" s="31" t="s">
        <v>72</v>
      </c>
      <c r="C10" s="101">
        <v>3317.6849999999999</v>
      </c>
      <c r="D10" s="102">
        <v>3049.9549999999999</v>
      </c>
      <c r="E10" s="63">
        <f t="shared" si="0"/>
        <v>8.7781623007552545E-2</v>
      </c>
      <c r="F10" s="102">
        <v>775.08299999999997</v>
      </c>
      <c r="G10" s="102">
        <v>815.45</v>
      </c>
      <c r="H10" s="102">
        <v>723.19100000000003</v>
      </c>
      <c r="I10" s="102">
        <v>736.23099999999999</v>
      </c>
      <c r="J10" s="102">
        <v>860.51499999999999</v>
      </c>
      <c r="K10" s="102">
        <v>882.31200000000001</v>
      </c>
      <c r="L10" s="102">
        <v>786.23299999999995</v>
      </c>
      <c r="M10" s="102">
        <v>788.625</v>
      </c>
      <c r="N10" s="34"/>
    </row>
    <row r="11" spans="1:14" s="16" customFormat="1" ht="19.5" customHeight="1">
      <c r="A11" s="9"/>
      <c r="B11" s="31" t="s">
        <v>73</v>
      </c>
      <c r="C11" s="101">
        <v>-4.0220000000000002</v>
      </c>
      <c r="D11" s="102">
        <v>14.925000000000001</v>
      </c>
      <c r="E11" s="63" t="str">
        <f t="shared" si="0"/>
        <v>n.m.</v>
      </c>
      <c r="F11" s="102">
        <v>2.7</v>
      </c>
      <c r="G11" s="102">
        <v>3.4289999999999998</v>
      </c>
      <c r="H11" s="102">
        <v>3.153</v>
      </c>
      <c r="I11" s="102">
        <v>5.6429999999999998</v>
      </c>
      <c r="J11" s="102">
        <v>-2.887</v>
      </c>
      <c r="K11" s="102">
        <v>-2.6339999999999999</v>
      </c>
      <c r="L11" s="102">
        <v>-1.9890000000000001</v>
      </c>
      <c r="M11" s="102">
        <v>3.488</v>
      </c>
      <c r="N11" s="34"/>
    </row>
    <row r="12" spans="1:14" s="16" customFormat="1" ht="19.5" customHeight="1">
      <c r="A12" s="9"/>
      <c r="B12" s="31" t="s">
        <v>74</v>
      </c>
      <c r="C12" s="101">
        <v>-23.207000000000001</v>
      </c>
      <c r="D12" s="102">
        <v>11.138</v>
      </c>
      <c r="E12" s="63" t="str">
        <f t="shared" si="0"/>
        <v>n.m.</v>
      </c>
      <c r="F12" s="102">
        <v>4.0439999999999996</v>
      </c>
      <c r="G12" s="102">
        <v>4.3949999999999996</v>
      </c>
      <c r="H12" s="102">
        <v>4.3</v>
      </c>
      <c r="I12" s="102">
        <v>-1.601</v>
      </c>
      <c r="J12" s="102">
        <v>-2.3359999999999999</v>
      </c>
      <c r="K12" s="102">
        <v>-5.5750000000000002</v>
      </c>
      <c r="L12" s="102">
        <v>-2.9409999999999998</v>
      </c>
      <c r="M12" s="102">
        <v>-12.355</v>
      </c>
      <c r="N12" s="34"/>
    </row>
    <row r="13" spans="1:14" s="39" customFormat="1" ht="19.5" customHeight="1">
      <c r="A13" s="35"/>
      <c r="B13" s="36" t="s">
        <v>75</v>
      </c>
      <c r="C13" s="103">
        <v>8327.4879999999994</v>
      </c>
      <c r="D13" s="57">
        <v>7835.5659999999998</v>
      </c>
      <c r="E13" s="89">
        <f t="shared" si="0"/>
        <v>6.2780659367810854E-2</v>
      </c>
      <c r="F13" s="57">
        <v>1941.4659999999999</v>
      </c>
      <c r="G13" s="57">
        <v>1993.12</v>
      </c>
      <c r="H13" s="57">
        <v>1940.981</v>
      </c>
      <c r="I13" s="57">
        <v>1959.999</v>
      </c>
      <c r="J13" s="57">
        <v>2110.9459999999999</v>
      </c>
      <c r="K13" s="57">
        <v>2149.3629999999998</v>
      </c>
      <c r="L13" s="57">
        <v>2024.347</v>
      </c>
      <c r="M13" s="57">
        <v>2042.8320000000001</v>
      </c>
      <c r="N13" s="15"/>
    </row>
    <row r="14" spans="1:14" s="16" customFormat="1" ht="19.5" customHeight="1">
      <c r="A14" s="9"/>
      <c r="B14" s="31" t="s">
        <v>76</v>
      </c>
      <c r="C14" s="101">
        <v>-2649.3270000000002</v>
      </c>
      <c r="D14" s="102">
        <v>-2758.4789999999998</v>
      </c>
      <c r="E14" s="63">
        <f t="shared" si="0"/>
        <v>-3.9569632395243803E-2</v>
      </c>
      <c r="F14" s="102">
        <v>-694.08399999999995</v>
      </c>
      <c r="G14" s="102">
        <v>-701.18600000000004</v>
      </c>
      <c r="H14" s="102">
        <v>-667.39099999999996</v>
      </c>
      <c r="I14" s="102">
        <v>-695.81799999999998</v>
      </c>
      <c r="J14" s="102">
        <v>-685.33100000000002</v>
      </c>
      <c r="K14" s="102">
        <v>-642.76</v>
      </c>
      <c r="L14" s="102">
        <v>-633.04700000000003</v>
      </c>
      <c r="M14" s="102">
        <v>-688.18899999999996</v>
      </c>
      <c r="N14" s="34"/>
    </row>
    <row r="15" spans="1:14" s="16" customFormat="1" ht="19.5" customHeight="1">
      <c r="A15" s="9"/>
      <c r="B15" s="31" t="s">
        <v>77</v>
      </c>
      <c r="C15" s="101">
        <v>-1758.8340000000001</v>
      </c>
      <c r="D15" s="102">
        <v>-1741.912</v>
      </c>
      <c r="E15" s="63">
        <f t="shared" si="0"/>
        <v>9.7146124488494134E-3</v>
      </c>
      <c r="F15" s="102">
        <v>-443.20699999999999</v>
      </c>
      <c r="G15" s="102">
        <v>-427.47500000000002</v>
      </c>
      <c r="H15" s="102">
        <v>-428.99199999999996</v>
      </c>
      <c r="I15" s="102">
        <v>-442.238</v>
      </c>
      <c r="J15" s="102">
        <v>-449.9</v>
      </c>
      <c r="K15" s="102">
        <v>-442.10400000000004</v>
      </c>
      <c r="L15" s="102">
        <v>-436.84799999999996</v>
      </c>
      <c r="M15" s="102">
        <v>-429.98199999999997</v>
      </c>
      <c r="N15" s="34"/>
    </row>
    <row r="16" spans="1:14" s="16" customFormat="1" ht="19.5" customHeight="1">
      <c r="A16" s="9"/>
      <c r="B16" s="31" t="s">
        <v>78</v>
      </c>
      <c r="C16" s="101">
        <v>459.59</v>
      </c>
      <c r="D16" s="102">
        <v>397.101</v>
      </c>
      <c r="E16" s="63">
        <f t="shared" si="0"/>
        <v>0.15736298825739548</v>
      </c>
      <c r="F16" s="102">
        <v>100.236</v>
      </c>
      <c r="G16" s="102">
        <v>89.99</v>
      </c>
      <c r="H16" s="102">
        <v>92.495999999999995</v>
      </c>
      <c r="I16" s="102">
        <v>114.379</v>
      </c>
      <c r="J16" s="102">
        <v>116.218</v>
      </c>
      <c r="K16" s="102">
        <v>119.809</v>
      </c>
      <c r="L16" s="102">
        <v>115.616</v>
      </c>
      <c r="M16" s="102">
        <v>107.947</v>
      </c>
      <c r="N16" s="34"/>
    </row>
    <row r="17" spans="1:14" s="16" customFormat="1" ht="19.5" customHeight="1">
      <c r="A17" s="9"/>
      <c r="B17" s="31" t="s">
        <v>79</v>
      </c>
      <c r="C17" s="101">
        <v>-71.784999999999997</v>
      </c>
      <c r="D17" s="102">
        <v>-81.837000000000003</v>
      </c>
      <c r="E17" s="63">
        <f t="shared" si="0"/>
        <v>-0.1228295269865709</v>
      </c>
      <c r="F17" s="102">
        <v>-18.416</v>
      </c>
      <c r="G17" s="102">
        <v>-18.721</v>
      </c>
      <c r="H17" s="102">
        <v>-17.779</v>
      </c>
      <c r="I17" s="102">
        <v>-26.920999999999999</v>
      </c>
      <c r="J17" s="102">
        <v>-16.099</v>
      </c>
      <c r="K17" s="102">
        <v>-20.594000000000001</v>
      </c>
      <c r="L17" s="102">
        <v>-17.193999999999999</v>
      </c>
      <c r="M17" s="102">
        <v>-17.898</v>
      </c>
      <c r="N17" s="34"/>
    </row>
    <row r="18" spans="1:14" s="39" customFormat="1" ht="19.5" customHeight="1">
      <c r="A18" s="35"/>
      <c r="B18" s="40" t="s">
        <v>80</v>
      </c>
      <c r="C18" s="103">
        <v>-4020.3560000000002</v>
      </c>
      <c r="D18" s="57">
        <v>-4185.1270000000004</v>
      </c>
      <c r="E18" s="89">
        <f t="shared" si="0"/>
        <v>-3.9370609302895709E-2</v>
      </c>
      <c r="F18" s="57">
        <v>-1055.471</v>
      </c>
      <c r="G18" s="57">
        <v>-1057.3920000000001</v>
      </c>
      <c r="H18" s="57">
        <v>-1021.6660000000001</v>
      </c>
      <c r="I18" s="57">
        <v>-1050.598</v>
      </c>
      <c r="J18" s="57">
        <v>-1035.1120000000001</v>
      </c>
      <c r="K18" s="57">
        <v>-985.649</v>
      </c>
      <c r="L18" s="57">
        <v>-971.47299999999996</v>
      </c>
      <c r="M18" s="57">
        <v>-1028.1220000000001</v>
      </c>
      <c r="N18" s="15"/>
    </row>
    <row r="19" spans="1:14" s="39" customFormat="1" ht="19.5" customHeight="1">
      <c r="A19" s="35"/>
      <c r="B19" s="40" t="s">
        <v>81</v>
      </c>
      <c r="C19" s="103">
        <v>4307.1319999999996</v>
      </c>
      <c r="D19" s="57">
        <v>3650.4389999999999</v>
      </c>
      <c r="E19" s="89">
        <f t="shared" si="0"/>
        <v>0.17989425381440416</v>
      </c>
      <c r="F19" s="57">
        <v>885.995</v>
      </c>
      <c r="G19" s="57">
        <v>935.72799999999995</v>
      </c>
      <c r="H19" s="57">
        <v>919.31500000000005</v>
      </c>
      <c r="I19" s="57">
        <v>909.40099999999995</v>
      </c>
      <c r="J19" s="57">
        <v>1075.8340000000001</v>
      </c>
      <c r="K19" s="57">
        <v>1163.7139999999999</v>
      </c>
      <c r="L19" s="57">
        <v>1052.874</v>
      </c>
      <c r="M19" s="57">
        <v>1014.71</v>
      </c>
      <c r="N19" s="15"/>
    </row>
    <row r="20" spans="1:14" s="16" customFormat="1" ht="19.5" customHeight="1">
      <c r="A20" s="9"/>
      <c r="B20" s="41" t="s">
        <v>82</v>
      </c>
      <c r="C20" s="101">
        <v>-1025.982</v>
      </c>
      <c r="D20" s="102">
        <v>-1315.7090000000001</v>
      </c>
      <c r="E20" s="63">
        <f t="shared" si="0"/>
        <v>-0.22020598779821376</v>
      </c>
      <c r="F20" s="102">
        <v>-141.05199999999999</v>
      </c>
      <c r="G20" s="102">
        <v>-226.624</v>
      </c>
      <c r="H20" s="102">
        <v>-201.93199999999999</v>
      </c>
      <c r="I20" s="102">
        <v>-746.101</v>
      </c>
      <c r="J20" s="102">
        <v>-279.64100000000002</v>
      </c>
      <c r="K20" s="102">
        <v>-294.58600000000001</v>
      </c>
      <c r="L20" s="102">
        <v>-129.4</v>
      </c>
      <c r="M20" s="102">
        <v>-322.35500000000002</v>
      </c>
      <c r="N20" s="34"/>
    </row>
    <row r="21" spans="1:14" s="39" customFormat="1" ht="19.5" customHeight="1">
      <c r="A21" s="35"/>
      <c r="B21" s="40" t="s">
        <v>83</v>
      </c>
      <c r="C21" s="103">
        <v>3281.15</v>
      </c>
      <c r="D21" s="57">
        <v>2334.73</v>
      </c>
      <c r="E21" s="89">
        <f t="shared" si="0"/>
        <v>0.40536593096417994</v>
      </c>
      <c r="F21" s="57">
        <v>744.94299999999998</v>
      </c>
      <c r="G21" s="57">
        <v>709.10400000000004</v>
      </c>
      <c r="H21" s="57">
        <v>717.38300000000004</v>
      </c>
      <c r="I21" s="57">
        <v>163.30000000000001</v>
      </c>
      <c r="J21" s="57">
        <v>796.19299999999998</v>
      </c>
      <c r="K21" s="57">
        <v>869.12800000000004</v>
      </c>
      <c r="L21" s="57">
        <v>923.47400000000005</v>
      </c>
      <c r="M21" s="57">
        <v>692.35500000000002</v>
      </c>
      <c r="N21" s="15"/>
    </row>
    <row r="22" spans="1:14" s="16" customFormat="1" ht="19.5" customHeight="1">
      <c r="A22" s="9"/>
      <c r="B22" s="31" t="s">
        <v>84</v>
      </c>
      <c r="C22" s="101">
        <v>-112.3</v>
      </c>
      <c r="D22" s="102">
        <v>-126.98399999999999</v>
      </c>
      <c r="E22" s="63">
        <f t="shared" si="0"/>
        <v>-0.11563661563661565</v>
      </c>
      <c r="F22" s="102">
        <v>-19.748000000000001</v>
      </c>
      <c r="G22" s="102">
        <v>-25.466999999999999</v>
      </c>
      <c r="H22" s="102">
        <v>2.7450000000000001</v>
      </c>
      <c r="I22" s="102">
        <v>-84.513999999999996</v>
      </c>
      <c r="J22" s="102">
        <v>-12.114000000000001</v>
      </c>
      <c r="K22" s="102">
        <v>-31.591999999999999</v>
      </c>
      <c r="L22" s="102">
        <v>-33.613</v>
      </c>
      <c r="M22" s="102">
        <v>-34.981000000000002</v>
      </c>
      <c r="N22" s="34"/>
    </row>
    <row r="23" spans="1:14" s="16" customFormat="1" ht="19.5" customHeight="1">
      <c r="A23" s="9"/>
      <c r="B23" s="31" t="s">
        <v>85</v>
      </c>
      <c r="C23" s="101">
        <v>-3.5630000000000002</v>
      </c>
      <c r="D23" s="102">
        <v>-142.30699999999999</v>
      </c>
      <c r="E23" s="63">
        <f t="shared" si="0"/>
        <v>-0.9749625808990422</v>
      </c>
      <c r="F23" s="102">
        <v>-0.68700000000000006</v>
      </c>
      <c r="G23" s="102">
        <v>-1.365</v>
      </c>
      <c r="H23" s="102">
        <v>-2.8439999999999999</v>
      </c>
      <c r="I23" s="102">
        <v>-137.411</v>
      </c>
      <c r="J23" s="102">
        <v>-0.33500000000000002</v>
      </c>
      <c r="K23" s="102">
        <v>-18.422999999999998</v>
      </c>
      <c r="L23" s="102">
        <v>-2.2599999999999998</v>
      </c>
      <c r="M23" s="102">
        <v>17.454999999999998</v>
      </c>
      <c r="N23" s="34"/>
    </row>
    <row r="24" spans="1:14" s="16" customFormat="1" ht="19.5" customHeight="1">
      <c r="A24" s="9"/>
      <c r="B24" s="31" t="s">
        <v>86</v>
      </c>
      <c r="C24" s="101">
        <v>-7.4989999999999997</v>
      </c>
      <c r="D24" s="102">
        <v>-25.37</v>
      </c>
      <c r="E24" s="63">
        <f t="shared" si="0"/>
        <v>-0.70441466298778088</v>
      </c>
      <c r="F24" s="102">
        <v>-2.0939999999999999</v>
      </c>
      <c r="G24" s="102">
        <v>-0.63100000000000001</v>
      </c>
      <c r="H24" s="102">
        <v>-7.2409999999999997</v>
      </c>
      <c r="I24" s="102">
        <v>-15.404</v>
      </c>
      <c r="J24" s="102">
        <v>-4.0789999999999997</v>
      </c>
      <c r="K24" s="102">
        <v>-0.64300000000000002</v>
      </c>
      <c r="L24" s="102">
        <v>-1.1990000000000001</v>
      </c>
      <c r="M24" s="102">
        <v>-1.5780000000000001</v>
      </c>
      <c r="N24" s="34"/>
    </row>
    <row r="25" spans="1:14" s="39" customFormat="1" ht="19.5" customHeight="1">
      <c r="A25" s="35"/>
      <c r="B25" s="40" t="s">
        <v>87</v>
      </c>
      <c r="C25" s="103">
        <v>3157.788</v>
      </c>
      <c r="D25" s="57">
        <v>2040.069</v>
      </c>
      <c r="E25" s="89">
        <f t="shared" si="0"/>
        <v>0.54788293925352538</v>
      </c>
      <c r="F25" s="57">
        <v>722.41399999999999</v>
      </c>
      <c r="G25" s="57">
        <v>681.64099999999996</v>
      </c>
      <c r="H25" s="57">
        <v>710.04300000000001</v>
      </c>
      <c r="I25" s="57">
        <v>-74.028999999999996</v>
      </c>
      <c r="J25" s="57">
        <v>779.66499999999996</v>
      </c>
      <c r="K25" s="57">
        <v>818.47</v>
      </c>
      <c r="L25" s="57">
        <v>886.40200000000004</v>
      </c>
      <c r="M25" s="57">
        <v>673.25099999999998</v>
      </c>
      <c r="N25" s="15"/>
    </row>
    <row r="26" spans="1:14" s="39" customFormat="1" ht="19.5" customHeight="1" thickBot="1">
      <c r="A26" s="35"/>
      <c r="B26" s="40" t="s">
        <v>199</v>
      </c>
      <c r="C26" s="104">
        <v>2114.1329999999998</v>
      </c>
      <c r="D26" s="105">
        <v>1441.143</v>
      </c>
      <c r="E26" s="90">
        <f t="shared" ref="E26" si="1">IF(ISERROR(C26/D26-1)=TRUE,"n.m.",IF(OR(C26/D26-1&gt;150%=TRUE,C26/D26-1&lt;-100%=TRUE)=TRUE,"n.m.",C26/D26-1))</f>
        <v>0.46698349851472054</v>
      </c>
      <c r="F26" s="57">
        <v>448.54399999999998</v>
      </c>
      <c r="G26" s="57">
        <v>452.05599999999998</v>
      </c>
      <c r="H26" s="57">
        <v>465.44499999999999</v>
      </c>
      <c r="I26" s="57">
        <v>75.097999999999999</v>
      </c>
      <c r="J26" s="57">
        <v>496.77499999999998</v>
      </c>
      <c r="K26" s="57">
        <v>568.84299999999996</v>
      </c>
      <c r="L26" s="57">
        <v>589.50199999999995</v>
      </c>
      <c r="M26" s="57">
        <v>459.01299999999998</v>
      </c>
      <c r="N26" s="15"/>
    </row>
    <row r="27" spans="1:14" ht="9" customHeight="1">
      <c r="A27" s="5"/>
      <c r="B27" s="4"/>
      <c r="C27" s="43"/>
      <c r="D27" s="43"/>
      <c r="E27" s="7"/>
      <c r="F27" s="43"/>
      <c r="G27" s="43"/>
      <c r="H27" s="43"/>
      <c r="I27" s="43"/>
      <c r="J27" s="43"/>
      <c r="K27" s="43"/>
      <c r="L27" s="43"/>
      <c r="M27" s="43"/>
      <c r="N27" s="44"/>
    </row>
    <row r="28" spans="1:14" ht="19.5" customHeight="1">
      <c r="A28" s="45" t="s">
        <v>102</v>
      </c>
      <c r="B28" s="46"/>
      <c r="C28" s="43"/>
      <c r="D28" s="43"/>
      <c r="E28" s="7"/>
      <c r="F28" s="43"/>
      <c r="G28" s="43"/>
      <c r="H28" s="43"/>
      <c r="I28" s="43"/>
      <c r="J28" s="43"/>
      <c r="K28" s="43"/>
      <c r="L28" s="43"/>
      <c r="M28" s="43"/>
      <c r="N28" s="44"/>
    </row>
    <row r="29" spans="1:14" ht="19.5" customHeight="1">
      <c r="A29" s="47"/>
      <c r="B29" s="40" t="s">
        <v>95</v>
      </c>
      <c r="C29" s="48">
        <f>-C18/C13</f>
        <v>0.48278136215867262</v>
      </c>
      <c r="D29" s="48">
        <f>-D18/D13</f>
        <v>0.53411929655113621</v>
      </c>
      <c r="E29" s="49">
        <f>(C29-D29)*10000</f>
        <v>-513.37934392463592</v>
      </c>
      <c r="F29" s="48">
        <f t="shared" ref="F29:K29" si="2">-F18/F13</f>
        <v>0.54364639916434288</v>
      </c>
      <c r="G29" s="48">
        <f t="shared" si="2"/>
        <v>0.53052099221321347</v>
      </c>
      <c r="H29" s="48">
        <f t="shared" si="2"/>
        <v>0.52636579131892591</v>
      </c>
      <c r="I29" s="48">
        <f t="shared" si="2"/>
        <v>0.53601966123452105</v>
      </c>
      <c r="J29" s="48">
        <f t="shared" si="2"/>
        <v>0.49035456141464545</v>
      </c>
      <c r="K29" s="48">
        <f t="shared" si="2"/>
        <v>0.45857726219349643</v>
      </c>
      <c r="L29" s="48">
        <f t="shared" ref="L29:M29" si="3">-L18/L13</f>
        <v>0.47989450425248237</v>
      </c>
      <c r="M29" s="48">
        <f t="shared" si="3"/>
        <v>0.50328269774509116</v>
      </c>
      <c r="N29" s="44"/>
    </row>
    <row r="30" spans="1:14" ht="19.5" customHeight="1">
      <c r="A30" s="47"/>
      <c r="B30" s="40" t="s">
        <v>96</v>
      </c>
      <c r="C30" s="50">
        <v>78.418477094654435</v>
      </c>
      <c r="D30" s="50">
        <v>97.982684413957173</v>
      </c>
      <c r="E30" s="49">
        <f>(C30-D30)</f>
        <v>-19.564207319302739</v>
      </c>
      <c r="F30" s="50">
        <v>41.030633147616356</v>
      </c>
      <c r="G30" s="50">
        <v>67.416228115598301</v>
      </c>
      <c r="H30" s="50">
        <v>60.613778366975012</v>
      </c>
      <c r="I30" s="50">
        <v>226.28100274088601</v>
      </c>
      <c r="J30" s="50">
        <v>85.147701209262252</v>
      </c>
      <c r="K30" s="50">
        <v>89.699181584717152</v>
      </c>
      <c r="L30" s="50">
        <v>39.652973964620323</v>
      </c>
      <c r="M30" s="50">
        <v>99.13222134241029</v>
      </c>
      <c r="N30" s="44"/>
    </row>
    <row r="31" spans="1:14" ht="19.5" customHeight="1">
      <c r="A31" s="45" t="s">
        <v>103</v>
      </c>
      <c r="B31" s="51"/>
      <c r="C31" s="53"/>
      <c r="D31" s="53"/>
      <c r="E31" s="53"/>
      <c r="F31" s="52"/>
      <c r="G31" s="52"/>
      <c r="H31" s="52"/>
      <c r="I31" s="52"/>
      <c r="J31" s="52"/>
      <c r="K31" s="52"/>
      <c r="L31" s="52"/>
      <c r="M31" s="52"/>
      <c r="N31" s="5"/>
    </row>
    <row r="32" spans="1:14" ht="19.5" customHeight="1">
      <c r="A32" s="54"/>
      <c r="B32" s="40" t="s">
        <v>98</v>
      </c>
      <c r="C32" s="57">
        <v>130005.143</v>
      </c>
      <c r="D32" s="57">
        <v>130931.198</v>
      </c>
      <c r="E32" s="38">
        <f>IF(C32*D32&gt;0,C32/D32-1,"n.m.")</f>
        <v>-7.0728368345029935E-3</v>
      </c>
      <c r="F32" s="57">
        <v>135256.23499999999</v>
      </c>
      <c r="G32" s="57">
        <v>133668.92600000001</v>
      </c>
      <c r="H32" s="57">
        <v>132847.375</v>
      </c>
      <c r="I32" s="57">
        <v>130931.198</v>
      </c>
      <c r="J32" s="57">
        <v>131803.78700000001</v>
      </c>
      <c r="K32" s="57">
        <v>130928.599</v>
      </c>
      <c r="L32" s="57">
        <v>130136.30899999999</v>
      </c>
      <c r="M32" s="57">
        <v>130005.143</v>
      </c>
      <c r="N32" s="5"/>
    </row>
    <row r="33" spans="1:14" ht="19.5" customHeight="1">
      <c r="A33" s="54"/>
      <c r="B33" s="36" t="s">
        <v>104</v>
      </c>
      <c r="C33" s="57">
        <v>145215.41899999999</v>
      </c>
      <c r="D33" s="57">
        <v>149802.46599999999</v>
      </c>
      <c r="E33" s="38">
        <f>IF(C33*D33&gt;0,C33/D33-1,"n.m.")</f>
        <v>-3.0620637446649224E-2</v>
      </c>
      <c r="F33" s="57">
        <v>156036.43799999999</v>
      </c>
      <c r="G33" s="57">
        <v>150541.79800000001</v>
      </c>
      <c r="H33" s="57">
        <v>148678.18799999999</v>
      </c>
      <c r="I33" s="57">
        <v>149802.46599999999</v>
      </c>
      <c r="J33" s="57">
        <v>147798.766</v>
      </c>
      <c r="K33" s="57">
        <v>143983.272</v>
      </c>
      <c r="L33" s="57">
        <v>142361.76300000001</v>
      </c>
      <c r="M33" s="57">
        <v>145215.41899999999</v>
      </c>
      <c r="N33" s="5"/>
    </row>
    <row r="34" spans="1:14" ht="19.5" customHeight="1">
      <c r="A34" s="47"/>
      <c r="B34" s="40" t="s">
        <v>189</v>
      </c>
      <c r="C34" s="57">
        <v>76472.342499999999</v>
      </c>
      <c r="D34" s="57">
        <v>77628.817999999999</v>
      </c>
      <c r="E34" s="38">
        <f>IF(C34*D34&gt;0,C34/D34-1,"n.m.")</f>
        <v>-1.4897502368257154E-2</v>
      </c>
      <c r="F34" s="57">
        <v>73436.274999999994</v>
      </c>
      <c r="G34" s="57">
        <v>76815.055500000002</v>
      </c>
      <c r="H34" s="57">
        <v>76705.880499999999</v>
      </c>
      <c r="I34" s="57">
        <v>77628.817999999999</v>
      </c>
      <c r="J34" s="57">
        <v>75490.302500000005</v>
      </c>
      <c r="K34" s="57">
        <v>74860.350999999995</v>
      </c>
      <c r="L34" s="57">
        <v>76414.326000000001</v>
      </c>
      <c r="M34" s="57">
        <v>76472.342499999999</v>
      </c>
      <c r="N34" s="5"/>
    </row>
    <row r="35" spans="1:14" ht="19.5" customHeight="1">
      <c r="A35" s="45" t="s">
        <v>8</v>
      </c>
      <c r="B35" s="51"/>
      <c r="C35" s="57"/>
      <c r="D35" s="57"/>
      <c r="E35" s="56"/>
      <c r="F35" s="57"/>
      <c r="G35" s="57"/>
      <c r="H35" s="57"/>
      <c r="I35" s="57"/>
      <c r="J35" s="57"/>
      <c r="K35" s="57"/>
      <c r="L35" s="57"/>
      <c r="M35" s="57"/>
      <c r="N35" s="5"/>
    </row>
    <row r="36" spans="1:14" ht="19.5" customHeight="1">
      <c r="A36" s="5"/>
      <c r="B36" s="36" t="s">
        <v>99</v>
      </c>
      <c r="C36" s="57">
        <v>37097.97</v>
      </c>
      <c r="D36" s="57">
        <v>37541.21</v>
      </c>
      <c r="E36" s="38">
        <f>IF(C36*D36&gt;0,C36/D36-1,"n.m.")</f>
        <v>-1.1806758492866831E-2</v>
      </c>
      <c r="F36" s="57">
        <v>38387.14</v>
      </c>
      <c r="G36" s="57">
        <v>37790.39</v>
      </c>
      <c r="H36" s="57">
        <v>37559.879999999997</v>
      </c>
      <c r="I36" s="57">
        <v>37541.21</v>
      </c>
      <c r="J36" s="57">
        <v>37369.870000000003</v>
      </c>
      <c r="K36" s="57">
        <v>37412.339999999997</v>
      </c>
      <c r="L36" s="57">
        <v>37094.42</v>
      </c>
      <c r="M36" s="57">
        <v>37097.97</v>
      </c>
      <c r="N36" s="5"/>
    </row>
    <row r="37" spans="1:14" s="60" customFormat="1">
      <c r="A37" s="58"/>
      <c r="B37" s="151"/>
      <c r="C37" s="50"/>
      <c r="D37" s="50"/>
      <c r="E37" s="58"/>
      <c r="F37" s="50"/>
      <c r="G37" s="50"/>
      <c r="H37" s="50"/>
      <c r="I37" s="50"/>
      <c r="J37" s="50"/>
      <c r="K37" s="50"/>
      <c r="L37" s="50"/>
      <c r="M37" s="50"/>
      <c r="N37" s="58"/>
    </row>
    <row r="38" spans="1:14" s="60" customFormat="1" ht="13.5">
      <c r="A38" s="58"/>
      <c r="B38" s="61"/>
      <c r="C38" s="58"/>
      <c r="D38" s="58"/>
      <c r="E38" s="59"/>
      <c r="F38" s="58"/>
      <c r="G38" s="58"/>
      <c r="H38" s="58"/>
      <c r="I38" s="58"/>
      <c r="J38" s="58"/>
      <c r="K38" s="58"/>
      <c r="L38" s="58"/>
      <c r="M38" s="58"/>
      <c r="N38" s="58"/>
    </row>
    <row r="39" spans="1:14" s="60" customFormat="1">
      <c r="A39" s="58"/>
      <c r="B39" s="58"/>
      <c r="C39" s="57"/>
      <c r="D39" s="57"/>
      <c r="E39" s="59"/>
      <c r="F39" s="58"/>
      <c r="G39" s="58"/>
      <c r="H39" s="58"/>
      <c r="I39" s="58"/>
      <c r="J39" s="58"/>
      <c r="K39" s="58"/>
      <c r="L39" s="58"/>
      <c r="M39" s="58"/>
      <c r="N39" s="58"/>
    </row>
    <row r="40" spans="1:14" s="60" customFormat="1">
      <c r="A40" s="58"/>
      <c r="B40" s="58"/>
      <c r="C40" s="57"/>
      <c r="D40" s="57"/>
      <c r="E40" s="57"/>
      <c r="F40" s="57"/>
      <c r="G40" s="57"/>
      <c r="H40" s="57"/>
      <c r="I40" s="57"/>
      <c r="J40" s="57"/>
      <c r="K40" s="57"/>
      <c r="L40" s="57"/>
      <c r="M40" s="57"/>
      <c r="N40" s="58"/>
    </row>
    <row r="41" spans="1:14" s="60" customFormat="1">
      <c r="A41" s="58"/>
      <c r="B41" s="58"/>
      <c r="C41" s="57"/>
      <c r="D41" s="57"/>
      <c r="E41" s="59"/>
      <c r="F41" s="58"/>
      <c r="G41" s="58"/>
      <c r="H41" s="58"/>
      <c r="I41" s="58"/>
      <c r="J41" s="58"/>
      <c r="K41" s="58"/>
      <c r="L41" s="58"/>
      <c r="M41" s="58"/>
      <c r="N41" s="58"/>
    </row>
    <row r="42" spans="1:14">
      <c r="C42" s="57"/>
      <c r="D42" s="57"/>
      <c r="G42" s="57"/>
      <c r="H42" s="57"/>
      <c r="I42" s="57"/>
      <c r="J42" s="57"/>
      <c r="K42" s="57"/>
      <c r="L42" s="57"/>
      <c r="M42" s="57"/>
    </row>
    <row r="43" spans="1:14">
      <c r="C43" s="57"/>
      <c r="D43" s="57"/>
      <c r="G43" s="57"/>
      <c r="H43" s="57"/>
      <c r="I43" s="57"/>
      <c r="J43" s="57"/>
      <c r="K43" s="57"/>
      <c r="L43" s="57"/>
      <c r="M43" s="57"/>
    </row>
    <row r="44" spans="1:14">
      <c r="C44" s="57"/>
      <c r="D44" s="57"/>
      <c r="G44" s="57"/>
      <c r="H44" s="57"/>
      <c r="I44" s="57"/>
      <c r="J44" s="57"/>
      <c r="K44" s="57"/>
      <c r="L44" s="57"/>
      <c r="M44" s="57"/>
    </row>
  </sheetData>
  <mergeCells count="1">
    <mergeCell ref="A2:M2"/>
  </mergeCells>
  <phoneticPr fontId="4" type="noConversion"/>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C6:M6" numberStoredAsText="1"/>
    <ignoredError sqref="E2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A2" sqref="A2:M2"/>
    </sheetView>
  </sheetViews>
  <sheetFormatPr defaultRowHeight="12.75" customHeight="1"/>
  <cols>
    <col min="1" max="1" width="1" customWidth="1"/>
    <col min="2" max="2" width="49.7109375"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64" t="s">
        <v>58</v>
      </c>
      <c r="B2" s="264"/>
      <c r="C2" s="264"/>
      <c r="D2" s="264"/>
      <c r="E2" s="264"/>
      <c r="F2" s="264"/>
      <c r="G2" s="264"/>
      <c r="H2" s="264"/>
      <c r="I2" s="264"/>
      <c r="J2" s="264"/>
      <c r="K2" s="264"/>
      <c r="L2" s="264"/>
      <c r="M2" s="264"/>
      <c r="N2" s="72"/>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1" t="s">
        <v>202</v>
      </c>
      <c r="D5" s="12"/>
      <c r="E5" s="14" t="s">
        <v>4</v>
      </c>
      <c r="F5" s="15" t="s">
        <v>50</v>
      </c>
      <c r="G5" s="15" t="s">
        <v>66</v>
      </c>
      <c r="H5" s="15" t="s">
        <v>68</v>
      </c>
      <c r="I5" s="15" t="s">
        <v>69</v>
      </c>
      <c r="J5" s="15" t="s">
        <v>50</v>
      </c>
      <c r="K5" s="15" t="s">
        <v>66</v>
      </c>
      <c r="L5" s="15" t="s">
        <v>68</v>
      </c>
      <c r="M5" s="15" t="s">
        <v>69</v>
      </c>
      <c r="N5" s="10"/>
    </row>
    <row r="6" spans="1:14" s="16" customFormat="1" ht="15" customHeight="1">
      <c r="A6" s="9"/>
      <c r="B6" s="17" t="s">
        <v>6</v>
      </c>
      <c r="C6" s="18" t="s">
        <v>67</v>
      </c>
      <c r="D6" s="19" t="s">
        <v>101</v>
      </c>
      <c r="E6" s="30" t="s">
        <v>7</v>
      </c>
      <c r="F6" s="15" t="s">
        <v>101</v>
      </c>
      <c r="G6" s="15" t="s">
        <v>101</v>
      </c>
      <c r="H6" s="15" t="s">
        <v>101</v>
      </c>
      <c r="I6" s="15" t="s">
        <v>101</v>
      </c>
      <c r="J6" s="15" t="s">
        <v>67</v>
      </c>
      <c r="K6" s="15" t="s">
        <v>67</v>
      </c>
      <c r="L6" s="15" t="s">
        <v>67</v>
      </c>
      <c r="M6" s="15" t="s">
        <v>67</v>
      </c>
      <c r="N6" s="10"/>
    </row>
    <row r="7" spans="1:14" s="16" customFormat="1" ht="6" customHeight="1">
      <c r="A7" s="21"/>
      <c r="B7" s="22"/>
      <c r="C7" s="23"/>
      <c r="D7" s="24"/>
      <c r="E7" s="26"/>
      <c r="F7" s="27"/>
      <c r="G7" s="27"/>
      <c r="H7" s="27"/>
      <c r="I7" s="27"/>
      <c r="J7" s="27"/>
      <c r="K7" s="27"/>
      <c r="L7" s="27"/>
      <c r="M7" s="27"/>
      <c r="N7" s="29"/>
    </row>
    <row r="8" spans="1:14" s="16" customFormat="1" ht="19.5" customHeight="1">
      <c r="A8" s="9"/>
      <c r="B8" s="31" t="s">
        <v>70</v>
      </c>
      <c r="C8" s="101">
        <v>1724.8050000000001</v>
      </c>
      <c r="D8" s="102">
        <v>1762.768</v>
      </c>
      <c r="E8" s="63">
        <f t="shared" ref="E8:E25" si="0">IF(ISERROR(C8/D8-1)=TRUE,"n.m.",IF(OR(C8/D8-1&gt;150%=TRUE,C8/D8-1&lt;-100%=TRUE)=TRUE,"n.m.",C8/D8-1))</f>
        <v>-2.1536016083795517E-2</v>
      </c>
      <c r="F8" s="102">
        <v>453.80399999999997</v>
      </c>
      <c r="G8" s="102">
        <v>467.32600000000002</v>
      </c>
      <c r="H8" s="102">
        <v>413.358</v>
      </c>
      <c r="I8" s="102">
        <v>428.28</v>
      </c>
      <c r="J8" s="102">
        <v>435.31299999999999</v>
      </c>
      <c r="K8" s="102">
        <v>436.41800000000001</v>
      </c>
      <c r="L8" s="102">
        <v>424.03100000000001</v>
      </c>
      <c r="M8" s="102">
        <v>429.04300000000001</v>
      </c>
      <c r="N8" s="34"/>
    </row>
    <row r="9" spans="1:14" s="16" customFormat="1" ht="19.5" customHeight="1">
      <c r="A9" s="9"/>
      <c r="B9" s="31" t="s">
        <v>71</v>
      </c>
      <c r="C9" s="101">
        <v>13.263</v>
      </c>
      <c r="D9" s="102">
        <v>14.792</v>
      </c>
      <c r="E9" s="63">
        <f t="shared" si="0"/>
        <v>-0.10336668469442944</v>
      </c>
      <c r="F9" s="102">
        <v>0.124</v>
      </c>
      <c r="G9" s="102">
        <v>4.8529999999999998</v>
      </c>
      <c r="H9" s="102">
        <v>1.1859999999999999</v>
      </c>
      <c r="I9" s="102">
        <v>8.6289999999999996</v>
      </c>
      <c r="J9" s="102">
        <v>1.26</v>
      </c>
      <c r="K9" s="102">
        <v>4.7119999999999997</v>
      </c>
      <c r="L9" s="102">
        <v>1.5960000000000001</v>
      </c>
      <c r="M9" s="102">
        <v>5.6950000000000003</v>
      </c>
      <c r="N9" s="34"/>
    </row>
    <row r="10" spans="1:14" s="16" customFormat="1" ht="19.5" customHeight="1">
      <c r="A10" s="9"/>
      <c r="B10" s="31" t="s">
        <v>72</v>
      </c>
      <c r="C10" s="101">
        <v>831.20500000000004</v>
      </c>
      <c r="D10" s="102">
        <v>846.63199999999995</v>
      </c>
      <c r="E10" s="63">
        <f t="shared" si="0"/>
        <v>-1.82216122234925E-2</v>
      </c>
      <c r="F10" s="102">
        <v>229.10599999999999</v>
      </c>
      <c r="G10" s="102">
        <v>212.001</v>
      </c>
      <c r="H10" s="102">
        <v>196.75700000000001</v>
      </c>
      <c r="I10" s="102">
        <v>208.768</v>
      </c>
      <c r="J10" s="102">
        <v>220.88399999999999</v>
      </c>
      <c r="K10" s="102">
        <v>213.79400000000001</v>
      </c>
      <c r="L10" s="102">
        <v>202.32499999999999</v>
      </c>
      <c r="M10" s="102">
        <v>194.202</v>
      </c>
      <c r="N10" s="34"/>
    </row>
    <row r="11" spans="1:14" s="16" customFormat="1" ht="19.5" customHeight="1">
      <c r="A11" s="9"/>
      <c r="B11" s="31" t="s">
        <v>73</v>
      </c>
      <c r="C11" s="101">
        <v>-19.573</v>
      </c>
      <c r="D11" s="102">
        <v>149.12100000000001</v>
      </c>
      <c r="E11" s="63" t="str">
        <f t="shared" si="0"/>
        <v>n.m.</v>
      </c>
      <c r="F11" s="102">
        <v>126.934</v>
      </c>
      <c r="G11" s="102">
        <v>-0.92600000000000005</v>
      </c>
      <c r="H11" s="102">
        <v>-2.5390000000000001</v>
      </c>
      <c r="I11" s="102">
        <v>25.652000000000001</v>
      </c>
      <c r="J11" s="102">
        <v>7.8090000000000002</v>
      </c>
      <c r="K11" s="102">
        <v>-6.9</v>
      </c>
      <c r="L11" s="102">
        <v>-10.443</v>
      </c>
      <c r="M11" s="102">
        <v>-10.039</v>
      </c>
      <c r="N11" s="34"/>
    </row>
    <row r="12" spans="1:14" s="16" customFormat="1" ht="19.5" customHeight="1">
      <c r="A12" s="9"/>
      <c r="B12" s="31" t="s">
        <v>74</v>
      </c>
      <c r="C12" s="101">
        <v>90.248999999999995</v>
      </c>
      <c r="D12" s="102">
        <v>100.593</v>
      </c>
      <c r="E12" s="63">
        <f t="shared" si="0"/>
        <v>-0.10283021681429139</v>
      </c>
      <c r="F12" s="102">
        <v>22.01</v>
      </c>
      <c r="G12" s="102">
        <v>25.367000000000001</v>
      </c>
      <c r="H12" s="102">
        <v>45.066000000000003</v>
      </c>
      <c r="I12" s="102">
        <v>8.15</v>
      </c>
      <c r="J12" s="102">
        <v>26.9</v>
      </c>
      <c r="K12" s="102">
        <v>25.794</v>
      </c>
      <c r="L12" s="102">
        <v>19.684000000000001</v>
      </c>
      <c r="M12" s="102">
        <v>17.870999999999999</v>
      </c>
      <c r="N12" s="34"/>
    </row>
    <row r="13" spans="1:14" s="39" customFormat="1" ht="19.5" customHeight="1">
      <c r="A13" s="35"/>
      <c r="B13" s="36" t="s">
        <v>75</v>
      </c>
      <c r="C13" s="103">
        <v>2639.9490000000001</v>
      </c>
      <c r="D13" s="57">
        <v>2873.9059999999999</v>
      </c>
      <c r="E13" s="89">
        <f t="shared" si="0"/>
        <v>-8.1407325083005411E-2</v>
      </c>
      <c r="F13" s="57">
        <v>831.97799999999995</v>
      </c>
      <c r="G13" s="57">
        <v>708.62099999999998</v>
      </c>
      <c r="H13" s="57">
        <v>653.82799999999997</v>
      </c>
      <c r="I13" s="57">
        <v>679.47900000000004</v>
      </c>
      <c r="J13" s="57">
        <v>692.16600000000005</v>
      </c>
      <c r="K13" s="57">
        <v>673.81799999999998</v>
      </c>
      <c r="L13" s="57">
        <v>637.19299999999998</v>
      </c>
      <c r="M13" s="57">
        <v>636.77200000000005</v>
      </c>
      <c r="N13" s="15"/>
    </row>
    <row r="14" spans="1:14" s="16" customFormat="1" ht="19.5" customHeight="1">
      <c r="A14" s="9"/>
      <c r="B14" s="31" t="s">
        <v>76</v>
      </c>
      <c r="C14" s="101">
        <v>-1177.548</v>
      </c>
      <c r="D14" s="102">
        <v>-1177.54</v>
      </c>
      <c r="E14" s="63">
        <f t="shared" si="0"/>
        <v>6.7938244137089043E-6</v>
      </c>
      <c r="F14" s="102">
        <v>-302.517</v>
      </c>
      <c r="G14" s="102">
        <v>-290.81799999999998</v>
      </c>
      <c r="H14" s="102">
        <v>-304.07100000000003</v>
      </c>
      <c r="I14" s="102">
        <v>-280.13400000000001</v>
      </c>
      <c r="J14" s="102">
        <v>-291.78800000000001</v>
      </c>
      <c r="K14" s="102">
        <v>-286.71699999999998</v>
      </c>
      <c r="L14" s="102">
        <v>-298.33600000000001</v>
      </c>
      <c r="M14" s="102">
        <v>-300.70699999999999</v>
      </c>
      <c r="N14" s="34"/>
    </row>
    <row r="15" spans="1:14" s="16" customFormat="1" ht="19.5" customHeight="1">
      <c r="A15" s="9"/>
      <c r="B15" s="31" t="s">
        <v>77</v>
      </c>
      <c r="C15" s="101">
        <v>-892.36</v>
      </c>
      <c r="D15" s="102">
        <v>-920.62599999999998</v>
      </c>
      <c r="E15" s="63">
        <f t="shared" si="0"/>
        <v>-3.0703021639623462E-2</v>
      </c>
      <c r="F15" s="102">
        <v>-221.21099999999998</v>
      </c>
      <c r="G15" s="102">
        <v>-225.78100000000001</v>
      </c>
      <c r="H15" s="102">
        <v>-230.61599999999999</v>
      </c>
      <c r="I15" s="102">
        <v>-243.01800000000003</v>
      </c>
      <c r="J15" s="102">
        <v>-223.09800000000001</v>
      </c>
      <c r="K15" s="102">
        <v>-214.553</v>
      </c>
      <c r="L15" s="102">
        <v>-225.84100000000001</v>
      </c>
      <c r="M15" s="102">
        <v>-228.86799999999999</v>
      </c>
      <c r="N15" s="34"/>
    </row>
    <row r="16" spans="1:14" s="16" customFormat="1" ht="19.5" customHeight="1">
      <c r="A16" s="9"/>
      <c r="B16" s="31" t="s">
        <v>78</v>
      </c>
      <c r="C16" s="101">
        <v>14.271000000000001</v>
      </c>
      <c r="D16" s="102">
        <v>23.071999999999999</v>
      </c>
      <c r="E16" s="63">
        <f t="shared" si="0"/>
        <v>-0.38145804438280162</v>
      </c>
      <c r="F16" s="102">
        <v>4.0990000000000002</v>
      </c>
      <c r="G16" s="102">
        <v>4.2880000000000003</v>
      </c>
      <c r="H16" s="102">
        <v>8.2219999999999995</v>
      </c>
      <c r="I16" s="102">
        <v>6.4630000000000001</v>
      </c>
      <c r="J16" s="102">
        <v>3.7130000000000001</v>
      </c>
      <c r="K16" s="102">
        <v>3.3370000000000002</v>
      </c>
      <c r="L16" s="102">
        <v>2.7869999999999999</v>
      </c>
      <c r="M16" s="102">
        <v>4.4340000000000002</v>
      </c>
      <c r="N16" s="34"/>
    </row>
    <row r="17" spans="1:14" s="16" customFormat="1" ht="19.5" customHeight="1">
      <c r="A17" s="9"/>
      <c r="B17" s="31" t="s">
        <v>79</v>
      </c>
      <c r="C17" s="101">
        <v>-46.536000000000001</v>
      </c>
      <c r="D17" s="102">
        <v>-48.014000000000003</v>
      </c>
      <c r="E17" s="63">
        <f t="shared" si="0"/>
        <v>-3.0782688382555157E-2</v>
      </c>
      <c r="F17" s="102">
        <v>-11.949</v>
      </c>
      <c r="G17" s="102">
        <v>-11.691000000000001</v>
      </c>
      <c r="H17" s="102">
        <v>-11.837</v>
      </c>
      <c r="I17" s="102">
        <v>-12.537000000000001</v>
      </c>
      <c r="J17" s="102">
        <v>-11.510999999999999</v>
      </c>
      <c r="K17" s="102">
        <v>-11.602</v>
      </c>
      <c r="L17" s="102">
        <v>-11.657</v>
      </c>
      <c r="M17" s="102">
        <v>-11.766</v>
      </c>
      <c r="N17" s="34"/>
    </row>
    <row r="18" spans="1:14" s="39" customFormat="1" ht="19.5" customHeight="1">
      <c r="A18" s="35"/>
      <c r="B18" s="40" t="s">
        <v>80</v>
      </c>
      <c r="C18" s="103">
        <v>-2102.1729999999998</v>
      </c>
      <c r="D18" s="57">
        <v>-2123.1080000000002</v>
      </c>
      <c r="E18" s="89">
        <f t="shared" si="0"/>
        <v>-9.8605440702971281E-3</v>
      </c>
      <c r="F18" s="57">
        <v>-531.57799999999997</v>
      </c>
      <c r="G18" s="57">
        <v>-524.00199999999995</v>
      </c>
      <c r="H18" s="57">
        <v>-538.30200000000002</v>
      </c>
      <c r="I18" s="57">
        <v>-529.226</v>
      </c>
      <c r="J18" s="57">
        <v>-522.68399999999997</v>
      </c>
      <c r="K18" s="57">
        <v>-509.53500000000003</v>
      </c>
      <c r="L18" s="57">
        <v>-533.04700000000003</v>
      </c>
      <c r="M18" s="57">
        <v>-536.90700000000004</v>
      </c>
      <c r="N18" s="15"/>
    </row>
    <row r="19" spans="1:14" s="39" customFormat="1" ht="19.5" customHeight="1">
      <c r="A19" s="35"/>
      <c r="B19" s="40" t="s">
        <v>81</v>
      </c>
      <c r="C19" s="103">
        <v>537.77599999999995</v>
      </c>
      <c r="D19" s="57">
        <v>750.798</v>
      </c>
      <c r="E19" s="89">
        <f t="shared" si="0"/>
        <v>-0.28372744732937494</v>
      </c>
      <c r="F19" s="57">
        <v>300.39999999999998</v>
      </c>
      <c r="G19" s="57">
        <v>184.619</v>
      </c>
      <c r="H19" s="57">
        <v>115.526</v>
      </c>
      <c r="I19" s="57">
        <v>150.25299999999999</v>
      </c>
      <c r="J19" s="57">
        <v>169.482</v>
      </c>
      <c r="K19" s="57">
        <v>164.28299999999999</v>
      </c>
      <c r="L19" s="57">
        <v>104.146</v>
      </c>
      <c r="M19" s="57">
        <v>99.864999999999995</v>
      </c>
      <c r="N19" s="15"/>
    </row>
    <row r="20" spans="1:14" s="16" customFormat="1" ht="19.5" customHeight="1">
      <c r="A20" s="9"/>
      <c r="B20" s="41" t="s">
        <v>82</v>
      </c>
      <c r="C20" s="101">
        <v>-26.309000000000001</v>
      </c>
      <c r="D20" s="102">
        <v>48.86</v>
      </c>
      <c r="E20" s="63" t="str">
        <f t="shared" si="0"/>
        <v>n.m.</v>
      </c>
      <c r="F20" s="102">
        <v>-23.97</v>
      </c>
      <c r="G20" s="102">
        <v>121.861</v>
      </c>
      <c r="H20" s="102">
        <v>-25.826000000000001</v>
      </c>
      <c r="I20" s="102">
        <v>-23.204999999999998</v>
      </c>
      <c r="J20" s="102">
        <v>-14.994</v>
      </c>
      <c r="K20" s="102">
        <v>-4.5149999999999997</v>
      </c>
      <c r="L20" s="102">
        <v>17.794</v>
      </c>
      <c r="M20" s="102">
        <v>-24.594000000000001</v>
      </c>
      <c r="N20" s="34"/>
    </row>
    <row r="21" spans="1:14" s="39" customFormat="1" ht="19.5" customHeight="1">
      <c r="A21" s="35"/>
      <c r="B21" s="40" t="s">
        <v>83</v>
      </c>
      <c r="C21" s="103">
        <v>511.46699999999998</v>
      </c>
      <c r="D21" s="57">
        <v>799.65800000000002</v>
      </c>
      <c r="E21" s="89">
        <f t="shared" si="0"/>
        <v>-0.36039281792966493</v>
      </c>
      <c r="F21" s="57">
        <v>276.43</v>
      </c>
      <c r="G21" s="57">
        <v>306.48</v>
      </c>
      <c r="H21" s="57">
        <v>89.7</v>
      </c>
      <c r="I21" s="57">
        <v>127.048</v>
      </c>
      <c r="J21" s="57">
        <v>154.488</v>
      </c>
      <c r="K21" s="57">
        <v>159.768</v>
      </c>
      <c r="L21" s="57">
        <v>121.94</v>
      </c>
      <c r="M21" s="57">
        <v>75.271000000000001</v>
      </c>
      <c r="N21" s="15"/>
    </row>
    <row r="22" spans="1:14" s="16" customFormat="1" ht="19.5" customHeight="1">
      <c r="A22" s="9"/>
      <c r="B22" s="31" t="s">
        <v>84</v>
      </c>
      <c r="C22" s="101">
        <v>-37.115000000000002</v>
      </c>
      <c r="D22" s="102">
        <v>-43.773000000000003</v>
      </c>
      <c r="E22" s="63">
        <f t="shared" si="0"/>
        <v>-0.15210289447833136</v>
      </c>
      <c r="F22" s="102">
        <v>-1.1679999999999999</v>
      </c>
      <c r="G22" s="102">
        <v>15.901</v>
      </c>
      <c r="H22" s="102">
        <v>-8.92</v>
      </c>
      <c r="I22" s="102">
        <v>-49.585999999999999</v>
      </c>
      <c r="J22" s="102">
        <v>0.99199999999999999</v>
      </c>
      <c r="K22" s="102">
        <v>3.16</v>
      </c>
      <c r="L22" s="102">
        <v>-17.280999999999999</v>
      </c>
      <c r="M22" s="102">
        <v>-23.986000000000001</v>
      </c>
      <c r="N22" s="34"/>
    </row>
    <row r="23" spans="1:14" s="16" customFormat="1" ht="19.5" customHeight="1">
      <c r="A23" s="9"/>
      <c r="B23" s="31" t="s">
        <v>85</v>
      </c>
      <c r="C23" s="101">
        <v>11.375999999999999</v>
      </c>
      <c r="D23" s="102">
        <v>-357.10300000000001</v>
      </c>
      <c r="E23" s="63" t="str">
        <f t="shared" si="0"/>
        <v>n.m.</v>
      </c>
      <c r="F23" s="102">
        <v>-2E-3</v>
      </c>
      <c r="G23" s="102">
        <v>-1.9470000000000001</v>
      </c>
      <c r="H23" s="102">
        <v>-3.7999999999999999E-2</v>
      </c>
      <c r="I23" s="102">
        <v>-355.11599999999999</v>
      </c>
      <c r="J23" s="102">
        <v>-1.6E-2</v>
      </c>
      <c r="K23" s="102">
        <v>1.8919999999999999</v>
      </c>
      <c r="L23" s="102">
        <v>0</v>
      </c>
      <c r="M23" s="102">
        <v>9.5</v>
      </c>
      <c r="N23" s="34"/>
    </row>
    <row r="24" spans="1:14" s="16" customFormat="1" ht="19.5" customHeight="1">
      <c r="A24" s="9"/>
      <c r="B24" s="31" t="s">
        <v>86</v>
      </c>
      <c r="C24" s="101">
        <v>180.71899999999999</v>
      </c>
      <c r="D24" s="102">
        <v>25.257999999999999</v>
      </c>
      <c r="E24" s="63" t="str">
        <f t="shared" si="0"/>
        <v>n.m.</v>
      </c>
      <c r="F24" s="102">
        <v>0.28100000000000003</v>
      </c>
      <c r="G24" s="102">
        <v>-1.133</v>
      </c>
      <c r="H24" s="102">
        <v>0.51300000000000001</v>
      </c>
      <c r="I24" s="102">
        <v>25.597000000000001</v>
      </c>
      <c r="J24" s="102">
        <v>2.2309999999999999</v>
      </c>
      <c r="K24" s="102">
        <v>1.0249999999999999</v>
      </c>
      <c r="L24" s="102">
        <v>2.4790000000000001</v>
      </c>
      <c r="M24" s="102">
        <v>174.98400000000001</v>
      </c>
      <c r="N24" s="34"/>
    </row>
    <row r="25" spans="1:14" s="39" customFormat="1" ht="19.5" customHeight="1">
      <c r="A25" s="35"/>
      <c r="B25" s="40" t="s">
        <v>87</v>
      </c>
      <c r="C25" s="103">
        <v>666.447</v>
      </c>
      <c r="D25" s="57">
        <v>424.04</v>
      </c>
      <c r="E25" s="89">
        <f t="shared" si="0"/>
        <v>0.57166069238751049</v>
      </c>
      <c r="F25" s="57">
        <v>275.541</v>
      </c>
      <c r="G25" s="57">
        <v>319.30099999999999</v>
      </c>
      <c r="H25" s="57">
        <v>81.254999999999995</v>
      </c>
      <c r="I25" s="57">
        <v>-252.05699999999999</v>
      </c>
      <c r="J25" s="57">
        <v>157.69499999999999</v>
      </c>
      <c r="K25" s="57">
        <v>165.845</v>
      </c>
      <c r="L25" s="57">
        <v>107.13800000000001</v>
      </c>
      <c r="M25" s="57">
        <v>235.76900000000001</v>
      </c>
      <c r="N25" s="15"/>
    </row>
    <row r="26" spans="1:14" s="39" customFormat="1" ht="19.5" customHeight="1" thickBot="1">
      <c r="A26" s="35"/>
      <c r="B26" s="40" t="s">
        <v>199</v>
      </c>
      <c r="C26" s="104">
        <v>503.38600000000002</v>
      </c>
      <c r="D26" s="105">
        <v>291.98099999999999</v>
      </c>
      <c r="E26" s="90">
        <f t="shared" ref="E26" si="1">IF(ISERROR(C26/D26-1)=TRUE,"n.m.",IF(OR(C26/D26-1&gt;150%=TRUE,C26/D26-1&lt;-100%=TRUE)=TRUE,"n.m.",C26/D26-1))</f>
        <v>0.72403683801343255</v>
      </c>
      <c r="F26" s="57">
        <v>195.57400000000001</v>
      </c>
      <c r="G26" s="57">
        <v>208.26499999999999</v>
      </c>
      <c r="H26" s="57">
        <v>43.350999999999999</v>
      </c>
      <c r="I26" s="57">
        <v>-155.209</v>
      </c>
      <c r="J26" s="57">
        <v>104.691</v>
      </c>
      <c r="K26" s="57">
        <v>110.59</v>
      </c>
      <c r="L26" s="57">
        <v>72.944000000000003</v>
      </c>
      <c r="M26" s="57">
        <v>215.161</v>
      </c>
      <c r="N26" s="15"/>
    </row>
    <row r="27" spans="1:14" ht="9" customHeight="1">
      <c r="A27" s="5"/>
      <c r="B27" s="4"/>
      <c r="C27" s="43"/>
      <c r="D27" s="43"/>
      <c r="E27" s="7"/>
      <c r="F27" s="43"/>
      <c r="G27" s="43"/>
      <c r="H27" s="43"/>
      <c r="I27" s="43"/>
      <c r="J27" s="43"/>
      <c r="K27" s="43"/>
      <c r="L27" s="43"/>
      <c r="M27" s="43"/>
      <c r="N27" s="44"/>
    </row>
    <row r="28" spans="1:14" ht="19.5" customHeight="1">
      <c r="A28" s="45" t="s">
        <v>102</v>
      </c>
      <c r="B28" s="46"/>
      <c r="C28" s="43"/>
      <c r="D28" s="43"/>
      <c r="E28" s="7"/>
      <c r="F28" s="43"/>
      <c r="G28" s="43"/>
      <c r="H28" s="43"/>
      <c r="I28" s="43"/>
      <c r="J28" s="43"/>
      <c r="K28" s="43"/>
      <c r="L28" s="43"/>
      <c r="M28" s="43"/>
      <c r="N28" s="44"/>
    </row>
    <row r="29" spans="1:14" ht="19.5" customHeight="1">
      <c r="A29" s="47"/>
      <c r="B29" s="40" t="s">
        <v>95</v>
      </c>
      <c r="C29" s="48">
        <f>-C18/C13</f>
        <v>0.79629303444877142</v>
      </c>
      <c r="D29" s="48">
        <f>-D18/D13</f>
        <v>0.73875345957731398</v>
      </c>
      <c r="E29" s="49">
        <f>(C29-D29)*10000</f>
        <v>575.39574871457444</v>
      </c>
      <c r="F29" s="48">
        <f t="shared" ref="F29:K29" si="2">-F18/F13</f>
        <v>0.63893276024125634</v>
      </c>
      <c r="G29" s="48">
        <f t="shared" si="2"/>
        <v>0.73946721872481902</v>
      </c>
      <c r="H29" s="48">
        <f t="shared" si="2"/>
        <v>0.82330827067669177</v>
      </c>
      <c r="I29" s="48">
        <f t="shared" si="2"/>
        <v>0.77887028149508664</v>
      </c>
      <c r="J29" s="48">
        <f t="shared" si="2"/>
        <v>0.75514255250908013</v>
      </c>
      <c r="K29" s="48">
        <f t="shared" si="2"/>
        <v>0.75619084085019994</v>
      </c>
      <c r="L29" s="48">
        <f t="shared" ref="L29:M29" si="3">-L18/L13</f>
        <v>0.83655501551335321</v>
      </c>
      <c r="M29" s="48">
        <f t="shared" si="3"/>
        <v>0.84316992581332095</v>
      </c>
      <c r="N29" s="44"/>
    </row>
    <row r="30" spans="1:14" ht="19.5" customHeight="1">
      <c r="A30" s="47"/>
      <c r="B30" s="40" t="s">
        <v>96</v>
      </c>
      <c r="C30" s="50">
        <v>3.3427127401915482</v>
      </c>
      <c r="D30" s="50">
        <v>-5.962890404338216</v>
      </c>
      <c r="E30" s="49">
        <f>(C30-D30)</f>
        <v>9.3056031445297638</v>
      </c>
      <c r="F30" s="50">
        <v>11.443047541828587</v>
      </c>
      <c r="G30" s="50">
        <v>-59.010803328935481</v>
      </c>
      <c r="H30" s="50">
        <v>12.686565344969939</v>
      </c>
      <c r="I30" s="50">
        <v>11.611024015574333</v>
      </c>
      <c r="J30" s="50">
        <v>7.6114302905597144</v>
      </c>
      <c r="K30" s="50">
        <v>2.2959497393464576</v>
      </c>
      <c r="L30" s="50">
        <v>-9.0354446404878832</v>
      </c>
      <c r="M30" s="50">
        <v>12.517559396567519</v>
      </c>
      <c r="N30" s="44"/>
    </row>
    <row r="31" spans="1:14" ht="19.5" customHeight="1">
      <c r="A31" s="45" t="s">
        <v>103</v>
      </c>
      <c r="B31" s="51"/>
      <c r="C31" s="53"/>
      <c r="D31" s="53"/>
      <c r="E31" s="53"/>
      <c r="F31" s="52"/>
      <c r="G31" s="52"/>
      <c r="H31" s="52"/>
      <c r="I31" s="52"/>
      <c r="J31" s="52"/>
      <c r="K31" s="52"/>
      <c r="L31" s="52"/>
      <c r="M31" s="52"/>
      <c r="N31" s="5"/>
    </row>
    <row r="32" spans="1:14" ht="19.5" customHeight="1">
      <c r="A32" s="54"/>
      <c r="B32" s="40" t="s">
        <v>98</v>
      </c>
      <c r="C32" s="57">
        <v>78415.687000000005</v>
      </c>
      <c r="D32" s="57">
        <v>79057.346000000005</v>
      </c>
      <c r="E32" s="38">
        <f>IF(C32*D32&gt;0,C32/D32-1,"n.m.")</f>
        <v>-8.116374157058126E-3</v>
      </c>
      <c r="F32" s="57">
        <v>83174.456000000006</v>
      </c>
      <c r="G32" s="57">
        <v>82030.547999999995</v>
      </c>
      <c r="H32" s="57">
        <v>80825.192999999999</v>
      </c>
      <c r="I32" s="57">
        <v>79057.346000000005</v>
      </c>
      <c r="J32" s="57">
        <v>78537.213000000003</v>
      </c>
      <c r="K32" s="57">
        <v>78783.304000000004</v>
      </c>
      <c r="L32" s="57">
        <v>78765.112999999998</v>
      </c>
      <c r="M32" s="57">
        <v>78415.687000000005</v>
      </c>
      <c r="N32" s="5"/>
    </row>
    <row r="33" spans="1:14" ht="19.5" customHeight="1">
      <c r="A33" s="54"/>
      <c r="B33" s="36" t="s">
        <v>104</v>
      </c>
      <c r="C33" s="57">
        <v>102235.677</v>
      </c>
      <c r="D33" s="57">
        <v>108343.13800000001</v>
      </c>
      <c r="E33" s="38">
        <f>IF(C33*D33&gt;0,C33/D33-1,"n.m.")</f>
        <v>-5.6371461199508643E-2</v>
      </c>
      <c r="F33" s="57">
        <v>111251.837</v>
      </c>
      <c r="G33" s="57">
        <v>107334.876</v>
      </c>
      <c r="H33" s="57">
        <v>106284.891</v>
      </c>
      <c r="I33" s="57">
        <v>108343.13800000001</v>
      </c>
      <c r="J33" s="57">
        <v>105561.769</v>
      </c>
      <c r="K33" s="57">
        <v>104708.77</v>
      </c>
      <c r="L33" s="57">
        <v>102043.545</v>
      </c>
      <c r="M33" s="57">
        <v>102235.677</v>
      </c>
      <c r="N33" s="5"/>
    </row>
    <row r="34" spans="1:14" ht="19.5" customHeight="1">
      <c r="A34" s="47"/>
      <c r="B34" s="40" t="s">
        <v>189</v>
      </c>
      <c r="C34" s="57">
        <v>33510.035000000003</v>
      </c>
      <c r="D34" s="57">
        <v>33822.823499999999</v>
      </c>
      <c r="E34" s="38">
        <f>IF(C34*D34&gt;0,C34/D34-1,"n.m.")</f>
        <v>-9.2478530067129361E-3</v>
      </c>
      <c r="F34" s="57">
        <v>37468.082999999999</v>
      </c>
      <c r="G34" s="57">
        <v>36932.855499999998</v>
      </c>
      <c r="H34" s="57">
        <v>34848.65</v>
      </c>
      <c r="I34" s="57">
        <v>33822.823499999999</v>
      </c>
      <c r="J34" s="57">
        <v>35198.781999999999</v>
      </c>
      <c r="K34" s="57">
        <v>32683.230500000001</v>
      </c>
      <c r="L34" s="57">
        <v>33598.148500000003</v>
      </c>
      <c r="M34" s="57">
        <v>33510.035000000003</v>
      </c>
      <c r="N34" s="5"/>
    </row>
    <row r="35" spans="1:14" ht="19.5" customHeight="1">
      <c r="A35" s="45" t="s">
        <v>8</v>
      </c>
      <c r="B35" s="51"/>
      <c r="C35" s="57"/>
      <c r="D35" s="57"/>
      <c r="E35" s="56"/>
      <c r="F35" s="57"/>
      <c r="G35" s="57"/>
      <c r="H35" s="57"/>
      <c r="I35" s="57"/>
      <c r="J35" s="57"/>
      <c r="K35" s="57"/>
      <c r="L35" s="57"/>
      <c r="M35" s="57"/>
      <c r="N35" s="5"/>
    </row>
    <row r="36" spans="1:14" ht="19.5" customHeight="1">
      <c r="A36" s="5"/>
      <c r="B36" s="36" t="s">
        <v>99</v>
      </c>
      <c r="C36" s="57">
        <v>13418.73</v>
      </c>
      <c r="D36" s="57">
        <v>13747.6</v>
      </c>
      <c r="E36" s="38">
        <f>IF(C36*D36&gt;0,C36/D36-1,"n.m.")</f>
        <v>-2.3921993657074703E-2</v>
      </c>
      <c r="F36" s="57">
        <v>14263.29</v>
      </c>
      <c r="G36" s="57">
        <v>14049.54</v>
      </c>
      <c r="H36" s="57">
        <v>14061.26</v>
      </c>
      <c r="I36" s="57">
        <v>13747.6</v>
      </c>
      <c r="J36" s="57">
        <v>13582.04</v>
      </c>
      <c r="K36" s="57">
        <v>13501.81</v>
      </c>
      <c r="L36" s="57">
        <v>13577.05</v>
      </c>
      <c r="M36" s="57">
        <v>13418.73</v>
      </c>
      <c r="N36" s="5"/>
    </row>
    <row r="37" spans="1:14" s="60" customFormat="1" ht="12.75" customHeight="1">
      <c r="A37" s="58"/>
      <c r="B37" s="151"/>
      <c r="C37" s="50"/>
      <c r="D37" s="50"/>
      <c r="E37" s="58"/>
      <c r="F37" s="50"/>
      <c r="G37" s="50"/>
      <c r="H37" s="50"/>
      <c r="I37" s="50"/>
      <c r="J37" s="50"/>
      <c r="K37" s="50"/>
      <c r="L37" s="50"/>
      <c r="M37" s="50"/>
      <c r="N37" s="58"/>
    </row>
    <row r="38" spans="1:14" s="60" customFormat="1" ht="12.75" customHeight="1">
      <c r="A38" s="58"/>
      <c r="B38" s="61"/>
      <c r="C38" s="58"/>
      <c r="D38" s="58"/>
      <c r="E38" s="59"/>
      <c r="F38" s="58"/>
      <c r="G38" s="58"/>
      <c r="H38" s="58"/>
      <c r="I38" s="58"/>
      <c r="J38" s="58"/>
      <c r="K38" s="58"/>
      <c r="L38" s="58"/>
      <c r="M38" s="58"/>
      <c r="N38" s="58"/>
    </row>
    <row r="39" spans="1:14" s="60" customFormat="1" ht="12.75" customHeight="1">
      <c r="A39" s="58"/>
      <c r="B39" s="58"/>
      <c r="C39" s="57"/>
      <c r="D39" s="57"/>
      <c r="E39" s="59"/>
      <c r="F39" s="58"/>
      <c r="G39" s="58"/>
      <c r="H39" s="58"/>
      <c r="I39" s="58"/>
      <c r="J39" s="58"/>
      <c r="K39" s="58"/>
      <c r="L39" s="58"/>
      <c r="M39" s="58"/>
      <c r="N39" s="58"/>
    </row>
    <row r="40" spans="1:14" s="60" customFormat="1" ht="12.75" customHeight="1">
      <c r="A40" s="58"/>
      <c r="B40" s="58"/>
      <c r="C40" s="57"/>
      <c r="D40" s="57"/>
      <c r="E40" s="57"/>
      <c r="F40" s="57"/>
      <c r="G40" s="57"/>
      <c r="H40" s="57"/>
      <c r="I40" s="57"/>
      <c r="J40" s="57"/>
      <c r="K40" s="57"/>
      <c r="L40" s="57"/>
      <c r="M40" s="57"/>
      <c r="N40" s="58"/>
    </row>
    <row r="41" spans="1:14" s="60" customFormat="1" ht="12.75" customHeight="1">
      <c r="A41" s="58"/>
      <c r="B41" s="58"/>
      <c r="C41" s="57"/>
      <c r="D41" s="57"/>
      <c r="E41" s="59"/>
      <c r="F41" s="58"/>
      <c r="G41" s="58"/>
      <c r="H41" s="58"/>
      <c r="I41" s="58"/>
      <c r="J41" s="58"/>
      <c r="K41" s="58"/>
      <c r="L41" s="58"/>
      <c r="M41" s="58"/>
      <c r="N41" s="58"/>
    </row>
    <row r="42" spans="1:14" ht="12.75" customHeight="1">
      <c r="C42" s="57"/>
      <c r="D42" s="57"/>
      <c r="G42" s="57"/>
      <c r="H42" s="57"/>
      <c r="I42" s="57"/>
      <c r="J42" s="57"/>
      <c r="K42" s="57"/>
      <c r="L42" s="57"/>
      <c r="M42" s="57"/>
    </row>
    <row r="43" spans="1:14" ht="12.75" customHeight="1">
      <c r="C43" s="57"/>
      <c r="D43" s="57"/>
      <c r="G43" s="57"/>
      <c r="H43" s="57"/>
      <c r="I43" s="57"/>
      <c r="J43" s="57"/>
      <c r="K43" s="57"/>
      <c r="L43" s="57"/>
      <c r="M43" s="57"/>
    </row>
    <row r="44" spans="1:14" ht="12.75" customHeight="1">
      <c r="C44" s="57"/>
      <c r="D44" s="57"/>
      <c r="G44" s="57"/>
      <c r="H44" s="57"/>
      <c r="I44" s="57"/>
      <c r="J44" s="57"/>
      <c r="K44" s="57"/>
      <c r="L44" s="57"/>
      <c r="M44" s="57"/>
    </row>
  </sheetData>
  <mergeCells count="1">
    <mergeCell ref="A2:M2"/>
  </mergeCells>
  <phoneticPr fontId="4" type="noConversion"/>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C6:M6" numberStoredAsText="1"/>
    <ignoredError sqref="E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C6" sqref="C6:M6"/>
    </sheetView>
  </sheetViews>
  <sheetFormatPr defaultRowHeight="12.75" customHeight="1"/>
  <cols>
    <col min="1" max="1" width="1" customWidth="1"/>
    <col min="2" max="2" width="49.7109375"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64" t="s">
        <v>57</v>
      </c>
      <c r="B2" s="264"/>
      <c r="C2" s="264"/>
      <c r="D2" s="264"/>
      <c r="E2" s="264"/>
      <c r="F2" s="264"/>
      <c r="G2" s="264"/>
      <c r="H2" s="264"/>
      <c r="I2" s="264"/>
      <c r="J2" s="264"/>
      <c r="K2" s="264"/>
      <c r="L2" s="264"/>
      <c r="M2" s="264"/>
      <c r="N2" s="72"/>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1" t="s">
        <v>202</v>
      </c>
      <c r="D5" s="12"/>
      <c r="E5" s="14" t="s">
        <v>4</v>
      </c>
      <c r="F5" s="15" t="s">
        <v>50</v>
      </c>
      <c r="G5" s="15" t="s">
        <v>66</v>
      </c>
      <c r="H5" s="15" t="s">
        <v>68</v>
      </c>
      <c r="I5" s="15" t="s">
        <v>69</v>
      </c>
      <c r="J5" s="15" t="s">
        <v>50</v>
      </c>
      <c r="K5" s="15" t="s">
        <v>66</v>
      </c>
      <c r="L5" s="15" t="s">
        <v>68</v>
      </c>
      <c r="M5" s="15" t="s">
        <v>69</v>
      </c>
      <c r="N5" s="10"/>
    </row>
    <row r="6" spans="1:14" s="16" customFormat="1" ht="15" customHeight="1">
      <c r="A6" s="9"/>
      <c r="B6" s="17" t="s">
        <v>6</v>
      </c>
      <c r="C6" s="18" t="s">
        <v>67</v>
      </c>
      <c r="D6" s="19" t="s">
        <v>101</v>
      </c>
      <c r="E6" s="30" t="s">
        <v>7</v>
      </c>
      <c r="F6" s="15" t="s">
        <v>101</v>
      </c>
      <c r="G6" s="15" t="s">
        <v>101</v>
      </c>
      <c r="H6" s="15" t="s">
        <v>101</v>
      </c>
      <c r="I6" s="15" t="s">
        <v>101</v>
      </c>
      <c r="J6" s="15" t="s">
        <v>67</v>
      </c>
      <c r="K6" s="15" t="s">
        <v>67</v>
      </c>
      <c r="L6" s="15" t="s">
        <v>67</v>
      </c>
      <c r="M6" s="15" t="s">
        <v>67</v>
      </c>
      <c r="N6" s="10"/>
    </row>
    <row r="7" spans="1:14" s="16" customFormat="1" ht="6" customHeight="1">
      <c r="A7" s="21"/>
      <c r="B7" s="22"/>
      <c r="C7" s="23"/>
      <c r="D7" s="24"/>
      <c r="E7" s="26"/>
      <c r="F7" s="27"/>
      <c r="G7" s="27"/>
      <c r="H7" s="27"/>
      <c r="I7" s="27"/>
      <c r="J7" s="27"/>
      <c r="K7" s="27"/>
      <c r="L7" s="27"/>
      <c r="M7" s="27"/>
      <c r="N7" s="29"/>
    </row>
    <row r="8" spans="1:14" s="16" customFormat="1" ht="19.5" customHeight="1">
      <c r="A8" s="9"/>
      <c r="B8" s="31" t="s">
        <v>70</v>
      </c>
      <c r="C8" s="101">
        <v>723.31799999999998</v>
      </c>
      <c r="D8" s="102">
        <v>790.59100000000001</v>
      </c>
      <c r="E8" s="63">
        <f t="shared" ref="E8:E25" si="0">IF(ISERROR(C8/D8-1)=TRUE,"n.m.",IF(OR(C8/D8-1&gt;150%=TRUE,C8/D8-1&lt;-100%=TRUE)=TRUE,"n.m.",C8/D8-1))</f>
        <v>-8.5092038740638309E-2</v>
      </c>
      <c r="F8" s="102">
        <v>195.85599999999999</v>
      </c>
      <c r="G8" s="102">
        <v>190.071</v>
      </c>
      <c r="H8" s="102">
        <v>202.44900000000001</v>
      </c>
      <c r="I8" s="102">
        <v>202.215</v>
      </c>
      <c r="J8" s="102">
        <v>190.191</v>
      </c>
      <c r="K8" s="102">
        <v>191.23599999999999</v>
      </c>
      <c r="L8" s="102">
        <v>171.92599999999999</v>
      </c>
      <c r="M8" s="102">
        <v>169.965</v>
      </c>
      <c r="N8" s="34"/>
    </row>
    <row r="9" spans="1:14" s="16" customFormat="1" ht="19.5" customHeight="1">
      <c r="A9" s="9"/>
      <c r="B9" s="31" t="s">
        <v>71</v>
      </c>
      <c r="C9" s="101">
        <v>150.88300000000001</v>
      </c>
      <c r="D9" s="102">
        <v>112.05500000000001</v>
      </c>
      <c r="E9" s="63">
        <f t="shared" si="0"/>
        <v>0.346508411048146</v>
      </c>
      <c r="F9" s="102">
        <v>27.363</v>
      </c>
      <c r="G9" s="102">
        <v>31.334</v>
      </c>
      <c r="H9" s="102">
        <v>31.652999999999999</v>
      </c>
      <c r="I9" s="102">
        <v>21.704999999999998</v>
      </c>
      <c r="J9" s="102">
        <v>24.878</v>
      </c>
      <c r="K9" s="102">
        <v>61.250999999999998</v>
      </c>
      <c r="L9" s="102">
        <v>31.234999999999999</v>
      </c>
      <c r="M9" s="102">
        <v>33.518999999999998</v>
      </c>
      <c r="N9" s="34"/>
    </row>
    <row r="10" spans="1:14" s="16" customFormat="1" ht="19.5" customHeight="1">
      <c r="A10" s="9"/>
      <c r="B10" s="31" t="s">
        <v>72</v>
      </c>
      <c r="C10" s="101">
        <v>515.601</v>
      </c>
      <c r="D10" s="102">
        <v>547.86900000000003</v>
      </c>
      <c r="E10" s="63">
        <f t="shared" si="0"/>
        <v>-5.8897291140765473E-2</v>
      </c>
      <c r="F10" s="102">
        <v>124.748</v>
      </c>
      <c r="G10" s="102">
        <v>141.33500000000001</v>
      </c>
      <c r="H10" s="102">
        <v>132.084</v>
      </c>
      <c r="I10" s="102">
        <v>149.702</v>
      </c>
      <c r="J10" s="102">
        <v>125.59699999999999</v>
      </c>
      <c r="K10" s="102">
        <v>126.17100000000001</v>
      </c>
      <c r="L10" s="102">
        <v>125.41</v>
      </c>
      <c r="M10" s="102">
        <v>138.423</v>
      </c>
      <c r="N10" s="34"/>
    </row>
    <row r="11" spans="1:14" s="16" customFormat="1" ht="19.5" customHeight="1">
      <c r="A11" s="9"/>
      <c r="B11" s="31" t="s">
        <v>73</v>
      </c>
      <c r="C11" s="101">
        <v>185.97499999999999</v>
      </c>
      <c r="D11" s="102">
        <v>173.16399999999999</v>
      </c>
      <c r="E11" s="63">
        <f t="shared" si="0"/>
        <v>7.3981890000231143E-2</v>
      </c>
      <c r="F11" s="102">
        <v>14.162000000000001</v>
      </c>
      <c r="G11" s="102">
        <v>56.424999999999997</v>
      </c>
      <c r="H11" s="102">
        <v>56.469000000000001</v>
      </c>
      <c r="I11" s="102">
        <v>46.107999999999997</v>
      </c>
      <c r="J11" s="102">
        <v>35.567</v>
      </c>
      <c r="K11" s="102">
        <v>52.823</v>
      </c>
      <c r="L11" s="102">
        <v>35.972000000000001</v>
      </c>
      <c r="M11" s="102">
        <v>61.613</v>
      </c>
      <c r="N11" s="34"/>
    </row>
    <row r="12" spans="1:14" s="16" customFormat="1" ht="19.5" customHeight="1">
      <c r="A12" s="9"/>
      <c r="B12" s="31" t="s">
        <v>74</v>
      </c>
      <c r="C12" s="101">
        <v>31.242000000000001</v>
      </c>
      <c r="D12" s="102">
        <v>-4.5979999999999999</v>
      </c>
      <c r="E12" s="63" t="str">
        <f t="shared" si="0"/>
        <v>n.m.</v>
      </c>
      <c r="F12" s="102">
        <v>8.15</v>
      </c>
      <c r="G12" s="102">
        <v>-21.701000000000001</v>
      </c>
      <c r="H12" s="102">
        <v>4.1580000000000004</v>
      </c>
      <c r="I12" s="102">
        <v>4.7949999999999999</v>
      </c>
      <c r="J12" s="102">
        <v>10.792</v>
      </c>
      <c r="K12" s="102">
        <v>7.3239999999999998</v>
      </c>
      <c r="L12" s="102">
        <v>9.5169999999999995</v>
      </c>
      <c r="M12" s="102">
        <v>3.609</v>
      </c>
      <c r="N12" s="34"/>
    </row>
    <row r="13" spans="1:14" s="39" customFormat="1" ht="19.5" customHeight="1">
      <c r="A13" s="35"/>
      <c r="B13" s="36" t="s">
        <v>75</v>
      </c>
      <c r="C13" s="103">
        <v>1607.019</v>
      </c>
      <c r="D13" s="57">
        <v>1619.0809999999999</v>
      </c>
      <c r="E13" s="89">
        <f t="shared" si="0"/>
        <v>-7.4499052240127872E-3</v>
      </c>
      <c r="F13" s="57">
        <v>370.279</v>
      </c>
      <c r="G13" s="57">
        <v>397.464</v>
      </c>
      <c r="H13" s="57">
        <v>426.81299999999999</v>
      </c>
      <c r="I13" s="57">
        <v>424.52499999999998</v>
      </c>
      <c r="J13" s="57">
        <v>387.02499999999998</v>
      </c>
      <c r="K13" s="57">
        <v>438.80500000000001</v>
      </c>
      <c r="L13" s="57">
        <v>374.06</v>
      </c>
      <c r="M13" s="57">
        <v>407.12900000000002</v>
      </c>
      <c r="N13" s="15"/>
    </row>
    <row r="14" spans="1:14" s="16" customFormat="1" ht="19.5" customHeight="1">
      <c r="A14" s="9"/>
      <c r="B14" s="31" t="s">
        <v>76</v>
      </c>
      <c r="C14" s="101">
        <v>-828.09799999999996</v>
      </c>
      <c r="D14" s="102">
        <v>-840.96299999999997</v>
      </c>
      <c r="E14" s="63">
        <f t="shared" si="0"/>
        <v>-1.529793819704317E-2</v>
      </c>
      <c r="F14" s="102">
        <v>-213.369</v>
      </c>
      <c r="G14" s="102">
        <v>-214.93</v>
      </c>
      <c r="H14" s="102">
        <v>-200.501</v>
      </c>
      <c r="I14" s="102">
        <v>-212.16300000000001</v>
      </c>
      <c r="J14" s="102">
        <v>-212.934</v>
      </c>
      <c r="K14" s="102">
        <v>-208.398</v>
      </c>
      <c r="L14" s="102">
        <v>-199.29</v>
      </c>
      <c r="M14" s="102">
        <v>-207.476</v>
      </c>
      <c r="N14" s="34"/>
    </row>
    <row r="15" spans="1:14" s="16" customFormat="1" ht="19.5" customHeight="1">
      <c r="A15" s="9"/>
      <c r="B15" s="31" t="s">
        <v>77</v>
      </c>
      <c r="C15" s="101">
        <v>-609.22199999999998</v>
      </c>
      <c r="D15" s="102">
        <v>-573.697</v>
      </c>
      <c r="E15" s="63">
        <f t="shared" si="0"/>
        <v>6.1922931442904394E-2</v>
      </c>
      <c r="F15" s="102">
        <v>-137.874</v>
      </c>
      <c r="G15" s="102">
        <v>-142.797</v>
      </c>
      <c r="H15" s="102">
        <v>-137.905</v>
      </c>
      <c r="I15" s="102">
        <v>-155.12100000000001</v>
      </c>
      <c r="J15" s="102">
        <v>-147.113</v>
      </c>
      <c r="K15" s="102">
        <v>-152.32400000000001</v>
      </c>
      <c r="L15" s="102">
        <v>-145.10500000000002</v>
      </c>
      <c r="M15" s="102">
        <v>-164.68</v>
      </c>
      <c r="N15" s="34"/>
    </row>
    <row r="16" spans="1:14" s="16" customFormat="1" ht="19.5" customHeight="1">
      <c r="A16" s="9"/>
      <c r="B16" s="31" t="s">
        <v>78</v>
      </c>
      <c r="C16" s="101">
        <v>0.86299999999999999</v>
      </c>
      <c r="D16" s="102">
        <v>1.1060000000000001</v>
      </c>
      <c r="E16" s="63">
        <f t="shared" si="0"/>
        <v>-0.21971066907775771</v>
      </c>
      <c r="F16" s="102">
        <v>0.50700000000000001</v>
      </c>
      <c r="G16" s="102">
        <v>0.48299999999999998</v>
      </c>
      <c r="H16" s="102">
        <v>0.47499999999999998</v>
      </c>
      <c r="I16" s="102">
        <v>-0.35899999999999999</v>
      </c>
      <c r="J16" s="102">
        <v>0.222</v>
      </c>
      <c r="K16" s="102">
        <v>0.216</v>
      </c>
      <c r="L16" s="102">
        <v>0.21</v>
      </c>
      <c r="M16" s="102">
        <v>0.215</v>
      </c>
      <c r="N16" s="34"/>
    </row>
    <row r="17" spans="1:14" s="16" customFormat="1" ht="19.5" customHeight="1">
      <c r="A17" s="9"/>
      <c r="B17" s="31" t="s">
        <v>79</v>
      </c>
      <c r="C17" s="101">
        <v>-23.795000000000002</v>
      </c>
      <c r="D17" s="102">
        <v>-37.612000000000002</v>
      </c>
      <c r="E17" s="63">
        <f t="shared" si="0"/>
        <v>-0.36735616292672546</v>
      </c>
      <c r="F17" s="102">
        <v>-9.5809999999999995</v>
      </c>
      <c r="G17" s="102">
        <v>-9.3390000000000004</v>
      </c>
      <c r="H17" s="102">
        <v>-8.7319999999999993</v>
      </c>
      <c r="I17" s="102">
        <v>-9.9600000000000009</v>
      </c>
      <c r="J17" s="102">
        <v>-5.8479999999999999</v>
      </c>
      <c r="K17" s="102">
        <v>-5.8559999999999999</v>
      </c>
      <c r="L17" s="102">
        <v>-5.8570000000000002</v>
      </c>
      <c r="M17" s="102">
        <v>-6.234</v>
      </c>
      <c r="N17" s="34"/>
    </row>
    <row r="18" spans="1:14" s="39" customFormat="1" ht="19.5" customHeight="1">
      <c r="A18" s="35"/>
      <c r="B18" s="40" t="s">
        <v>80</v>
      </c>
      <c r="C18" s="103">
        <v>-1460.252</v>
      </c>
      <c r="D18" s="57">
        <v>-1451.1659999999999</v>
      </c>
      <c r="E18" s="89">
        <f t="shared" si="0"/>
        <v>6.2611720506131618E-3</v>
      </c>
      <c r="F18" s="57">
        <v>-360.31700000000001</v>
      </c>
      <c r="G18" s="57">
        <v>-366.58300000000003</v>
      </c>
      <c r="H18" s="57">
        <v>-346.66300000000001</v>
      </c>
      <c r="I18" s="57">
        <v>-377.60300000000001</v>
      </c>
      <c r="J18" s="57">
        <v>-365.673</v>
      </c>
      <c r="K18" s="57">
        <v>-366.36200000000002</v>
      </c>
      <c r="L18" s="57">
        <v>-350.04199999999997</v>
      </c>
      <c r="M18" s="57">
        <v>-378.17500000000001</v>
      </c>
      <c r="N18" s="15"/>
    </row>
    <row r="19" spans="1:14" s="39" customFormat="1" ht="19.5" customHeight="1">
      <c r="A19" s="35"/>
      <c r="B19" s="40" t="s">
        <v>81</v>
      </c>
      <c r="C19" s="103">
        <v>146.767</v>
      </c>
      <c r="D19" s="57">
        <v>167.91499999999999</v>
      </c>
      <c r="E19" s="89">
        <f t="shared" si="0"/>
        <v>-0.12594467438882762</v>
      </c>
      <c r="F19" s="57">
        <v>9.9619999999999997</v>
      </c>
      <c r="G19" s="57">
        <v>30.881</v>
      </c>
      <c r="H19" s="57">
        <v>80.150000000000006</v>
      </c>
      <c r="I19" s="57">
        <v>46.921999999999997</v>
      </c>
      <c r="J19" s="57">
        <v>21.352</v>
      </c>
      <c r="K19" s="57">
        <v>72.442999999999998</v>
      </c>
      <c r="L19" s="57">
        <v>24.018000000000001</v>
      </c>
      <c r="M19" s="57">
        <v>28.954000000000001</v>
      </c>
      <c r="N19" s="15"/>
    </row>
    <row r="20" spans="1:14" s="16" customFormat="1" ht="19.5" customHeight="1">
      <c r="A20" s="9"/>
      <c r="B20" s="41" t="s">
        <v>82</v>
      </c>
      <c r="C20" s="101">
        <v>-110.621</v>
      </c>
      <c r="D20" s="102">
        <v>-192.97800000000001</v>
      </c>
      <c r="E20" s="63">
        <f t="shared" si="0"/>
        <v>-0.42676885448082169</v>
      </c>
      <c r="F20" s="102">
        <v>-48.723999999999997</v>
      </c>
      <c r="G20" s="102">
        <v>-48.817999999999998</v>
      </c>
      <c r="H20" s="102">
        <v>-49.406999999999996</v>
      </c>
      <c r="I20" s="102">
        <v>-46.029000000000003</v>
      </c>
      <c r="J20" s="102">
        <v>-48.386000000000003</v>
      </c>
      <c r="K20" s="102">
        <v>-4.2039999999999997</v>
      </c>
      <c r="L20" s="102">
        <v>-16.867999999999999</v>
      </c>
      <c r="M20" s="102">
        <v>-41.162999999999997</v>
      </c>
      <c r="N20" s="34"/>
    </row>
    <row r="21" spans="1:14" s="39" customFormat="1" ht="19.5" customHeight="1">
      <c r="A21" s="35"/>
      <c r="B21" s="40" t="s">
        <v>83</v>
      </c>
      <c r="C21" s="103">
        <v>36.146000000000001</v>
      </c>
      <c r="D21" s="57">
        <v>-25.062999999999999</v>
      </c>
      <c r="E21" s="89" t="str">
        <f t="shared" si="0"/>
        <v>n.m.</v>
      </c>
      <c r="F21" s="57">
        <v>-38.762</v>
      </c>
      <c r="G21" s="57">
        <v>-17.937000000000001</v>
      </c>
      <c r="H21" s="57">
        <v>30.742999999999999</v>
      </c>
      <c r="I21" s="57">
        <v>0.89300000000000002</v>
      </c>
      <c r="J21" s="57">
        <v>-27.033999999999999</v>
      </c>
      <c r="K21" s="57">
        <v>68.239000000000004</v>
      </c>
      <c r="L21" s="57">
        <v>7.15</v>
      </c>
      <c r="M21" s="57">
        <v>-12.209</v>
      </c>
      <c r="N21" s="15"/>
    </row>
    <row r="22" spans="1:14" s="16" customFormat="1" ht="19.5" customHeight="1">
      <c r="A22" s="9"/>
      <c r="B22" s="31" t="s">
        <v>84</v>
      </c>
      <c r="C22" s="101">
        <v>-24.774999999999999</v>
      </c>
      <c r="D22" s="102">
        <v>-136.55000000000001</v>
      </c>
      <c r="E22" s="63">
        <f t="shared" si="0"/>
        <v>-0.81856462834126698</v>
      </c>
      <c r="F22" s="102">
        <v>-61.685000000000002</v>
      </c>
      <c r="G22" s="102">
        <v>-30.617000000000001</v>
      </c>
      <c r="H22" s="102">
        <v>-16.640999999999998</v>
      </c>
      <c r="I22" s="102">
        <v>-27.606999999999999</v>
      </c>
      <c r="J22" s="102">
        <v>-0.47499999999999998</v>
      </c>
      <c r="K22" s="102">
        <v>-2.847</v>
      </c>
      <c r="L22" s="102">
        <v>-18.353000000000002</v>
      </c>
      <c r="M22" s="102">
        <v>-3.1</v>
      </c>
      <c r="N22" s="34"/>
    </row>
    <row r="23" spans="1:14" s="16" customFormat="1" ht="19.5" customHeight="1">
      <c r="A23" s="9"/>
      <c r="B23" s="31" t="s">
        <v>85</v>
      </c>
      <c r="C23" s="101">
        <v>-1.867</v>
      </c>
      <c r="D23" s="102">
        <v>-104.351</v>
      </c>
      <c r="E23" s="63">
        <f t="shared" si="0"/>
        <v>-0.98210846086764858</v>
      </c>
      <c r="F23" s="102">
        <v>0</v>
      </c>
      <c r="G23" s="102">
        <v>-8.6999999999999994E-2</v>
      </c>
      <c r="H23" s="102">
        <v>-0.26400000000000001</v>
      </c>
      <c r="I23" s="102">
        <v>-104</v>
      </c>
      <c r="J23" s="102">
        <v>-0.16600000000000001</v>
      </c>
      <c r="K23" s="102">
        <v>-0.20499999999999999</v>
      </c>
      <c r="L23" s="102">
        <v>-0.115</v>
      </c>
      <c r="M23" s="102">
        <v>-1.381</v>
      </c>
      <c r="N23" s="34"/>
    </row>
    <row r="24" spans="1:14" s="16" customFormat="1" ht="19.5" customHeight="1">
      <c r="A24" s="9"/>
      <c r="B24" s="31" t="s">
        <v>86</v>
      </c>
      <c r="C24" s="101">
        <v>4.4939999999999998</v>
      </c>
      <c r="D24" s="102">
        <v>-64.471000000000004</v>
      </c>
      <c r="E24" s="63" t="str">
        <f t="shared" si="0"/>
        <v>n.m.</v>
      </c>
      <c r="F24" s="102">
        <v>-1.4E-2</v>
      </c>
      <c r="G24" s="102">
        <v>-1.3779999999999999</v>
      </c>
      <c r="H24" s="102">
        <v>9.5329999999999995</v>
      </c>
      <c r="I24" s="102">
        <v>-72.611999999999995</v>
      </c>
      <c r="J24" s="102">
        <v>39.765999999999998</v>
      </c>
      <c r="K24" s="102">
        <v>-17.806000000000001</v>
      </c>
      <c r="L24" s="102">
        <v>6.2119999999999997</v>
      </c>
      <c r="M24" s="102">
        <v>-23.678000000000001</v>
      </c>
      <c r="N24" s="34"/>
    </row>
    <row r="25" spans="1:14" s="39" customFormat="1" ht="19.5" customHeight="1">
      <c r="A25" s="35"/>
      <c r="B25" s="40" t="s">
        <v>87</v>
      </c>
      <c r="C25" s="103">
        <v>13.997999999999999</v>
      </c>
      <c r="D25" s="57">
        <v>-330.435</v>
      </c>
      <c r="E25" s="89" t="str">
        <f t="shared" si="0"/>
        <v>n.m.</v>
      </c>
      <c r="F25" s="57">
        <v>-100.461</v>
      </c>
      <c r="G25" s="57">
        <v>-50.018999999999998</v>
      </c>
      <c r="H25" s="57">
        <v>23.370999999999999</v>
      </c>
      <c r="I25" s="57">
        <v>-203.32599999999999</v>
      </c>
      <c r="J25" s="57">
        <v>12.090999999999999</v>
      </c>
      <c r="K25" s="57">
        <v>47.381</v>
      </c>
      <c r="L25" s="57">
        <v>-5.1059999999999999</v>
      </c>
      <c r="M25" s="57">
        <v>-40.368000000000002</v>
      </c>
      <c r="N25" s="15"/>
    </row>
    <row r="26" spans="1:14" s="39" customFormat="1" ht="19.5" customHeight="1" thickBot="1">
      <c r="A26" s="35"/>
      <c r="B26" s="40" t="s">
        <v>199</v>
      </c>
      <c r="C26" s="104">
        <v>36.655000000000001</v>
      </c>
      <c r="D26" s="105">
        <v>-580.03099999999995</v>
      </c>
      <c r="E26" s="90" t="str">
        <f t="shared" ref="E26" si="1">IF(ISERROR(C26/D26-1)=TRUE,"n.m.",IF(OR(C26/D26-1&gt;150%=TRUE,C26/D26-1&lt;-100%=TRUE)=TRUE,"n.m.",C26/D26-1))</f>
        <v>n.m.</v>
      </c>
      <c r="F26" s="57">
        <v>-72.921999999999997</v>
      </c>
      <c r="G26" s="57">
        <v>-84.031999999999996</v>
      </c>
      <c r="H26" s="57">
        <v>15.875</v>
      </c>
      <c r="I26" s="57">
        <v>-438.952</v>
      </c>
      <c r="J26" s="57">
        <v>12.395</v>
      </c>
      <c r="K26" s="57">
        <v>56.012</v>
      </c>
      <c r="L26" s="57">
        <v>35.307000000000002</v>
      </c>
      <c r="M26" s="57">
        <v>-67.058999999999997</v>
      </c>
      <c r="N26" s="15"/>
    </row>
    <row r="27" spans="1:14" ht="9" customHeight="1">
      <c r="A27" s="5"/>
      <c r="B27" s="4"/>
      <c r="C27" s="43"/>
      <c r="D27" s="43"/>
      <c r="E27" s="7"/>
      <c r="F27" s="43"/>
      <c r="G27" s="43"/>
      <c r="H27" s="43"/>
      <c r="I27" s="43"/>
      <c r="J27" s="43"/>
      <c r="K27" s="43"/>
      <c r="L27" s="43"/>
      <c r="M27" s="43"/>
      <c r="N27" s="44"/>
    </row>
    <row r="28" spans="1:14" ht="19.5" customHeight="1">
      <c r="A28" s="45" t="s">
        <v>102</v>
      </c>
      <c r="B28" s="46"/>
      <c r="C28" s="43"/>
      <c r="D28" s="43"/>
      <c r="E28" s="7"/>
      <c r="F28" s="43"/>
      <c r="G28" s="43"/>
      <c r="H28" s="43"/>
      <c r="I28" s="43"/>
      <c r="J28" s="43"/>
      <c r="K28" s="43"/>
      <c r="L28" s="43"/>
      <c r="M28" s="43"/>
      <c r="N28" s="44"/>
    </row>
    <row r="29" spans="1:14" ht="19.5" customHeight="1">
      <c r="A29" s="47"/>
      <c r="B29" s="40" t="s">
        <v>95</v>
      </c>
      <c r="C29" s="48">
        <f>-C18/C13</f>
        <v>0.90867127271052794</v>
      </c>
      <c r="D29" s="48">
        <f>-D18/D13</f>
        <v>0.89628993237521781</v>
      </c>
      <c r="E29" s="49">
        <f>(C29-D29)*10000</f>
        <v>123.81340335310131</v>
      </c>
      <c r="F29" s="48">
        <f t="shared" ref="F29:K29" si="2">-F18/F13</f>
        <v>0.97309596277401633</v>
      </c>
      <c r="G29" s="48">
        <f t="shared" si="2"/>
        <v>0.92230491314936702</v>
      </c>
      <c r="H29" s="48">
        <f t="shared" si="2"/>
        <v>0.8122128426266304</v>
      </c>
      <c r="I29" s="48">
        <f t="shared" si="2"/>
        <v>0.8894717625581533</v>
      </c>
      <c r="J29" s="48">
        <f t="shared" si="2"/>
        <v>0.94483043731025129</v>
      </c>
      <c r="K29" s="48">
        <f t="shared" si="2"/>
        <v>0.83490844452547264</v>
      </c>
      <c r="L29" s="48">
        <f t="shared" ref="L29:M29" si="3">-L18/L13</f>
        <v>0.93579104956424097</v>
      </c>
      <c r="M29" s="48">
        <f t="shared" si="3"/>
        <v>0.92888249179007143</v>
      </c>
      <c r="N29" s="44"/>
    </row>
    <row r="30" spans="1:14" ht="19.5" customHeight="1">
      <c r="A30" s="47"/>
      <c r="B30" s="40" t="s">
        <v>96</v>
      </c>
      <c r="C30" s="50">
        <v>23.131839405959159</v>
      </c>
      <c r="D30" s="50">
        <v>39.257309131091112</v>
      </c>
      <c r="E30" s="49">
        <f>(C30-D30)</f>
        <v>-16.125469725131953</v>
      </c>
      <c r="F30" s="50">
        <v>39.458555554195705</v>
      </c>
      <c r="G30" s="50">
        <v>39.467521146826655</v>
      </c>
      <c r="H30" s="50">
        <v>40.155504542217074</v>
      </c>
      <c r="I30" s="50">
        <v>37.927670451729362</v>
      </c>
      <c r="J30" s="50">
        <v>40.209242462434254</v>
      </c>
      <c r="K30" s="50">
        <v>3.5047900116819384</v>
      </c>
      <c r="L30" s="50">
        <v>14.126486827813133</v>
      </c>
      <c r="M30" s="50">
        <v>34.728766303984841</v>
      </c>
      <c r="N30" s="44"/>
    </row>
    <row r="31" spans="1:14" ht="19.5" customHeight="1">
      <c r="A31" s="45" t="s">
        <v>103</v>
      </c>
      <c r="B31" s="51"/>
      <c r="C31" s="53"/>
      <c r="D31" s="53"/>
      <c r="E31" s="53"/>
      <c r="F31" s="52"/>
      <c r="G31" s="52"/>
      <c r="H31" s="52"/>
      <c r="I31" s="52"/>
      <c r="J31" s="52"/>
      <c r="K31" s="52"/>
      <c r="L31" s="52"/>
      <c r="M31" s="52"/>
      <c r="N31" s="5"/>
    </row>
    <row r="32" spans="1:14" ht="19.5" customHeight="1">
      <c r="A32" s="54"/>
      <c r="B32" s="40" t="s">
        <v>98</v>
      </c>
      <c r="C32" s="57">
        <v>47379.358999999997</v>
      </c>
      <c r="D32" s="57">
        <v>48391.512000000002</v>
      </c>
      <c r="E32" s="38">
        <f>IF(C32*D32&gt;0,C32/D32-1,"n.m.")</f>
        <v>-2.0915920130786692E-2</v>
      </c>
      <c r="F32" s="57">
        <v>49218.37</v>
      </c>
      <c r="G32" s="57">
        <v>49734.892999999996</v>
      </c>
      <c r="H32" s="57">
        <v>48696.444000000003</v>
      </c>
      <c r="I32" s="57">
        <v>48391.512000000002</v>
      </c>
      <c r="J32" s="57">
        <v>47876.902000000002</v>
      </c>
      <c r="K32" s="57">
        <v>48083.197999999997</v>
      </c>
      <c r="L32" s="57">
        <v>47442.322</v>
      </c>
      <c r="M32" s="57">
        <v>47379.358999999997</v>
      </c>
      <c r="N32" s="5"/>
    </row>
    <row r="33" spans="1:14" ht="19.5" customHeight="1">
      <c r="A33" s="54"/>
      <c r="B33" s="36" t="s">
        <v>104</v>
      </c>
      <c r="C33" s="57">
        <v>64186.057000000001</v>
      </c>
      <c r="D33" s="57">
        <v>59134.398999999998</v>
      </c>
      <c r="E33" s="38">
        <f>IF(C33*D33&gt;0,C33/D33-1,"n.m.")</f>
        <v>8.542672429967535E-2</v>
      </c>
      <c r="F33" s="57">
        <v>60081.938999999998</v>
      </c>
      <c r="G33" s="57">
        <v>59140.5</v>
      </c>
      <c r="H33" s="57">
        <v>57455.538</v>
      </c>
      <c r="I33" s="57">
        <v>59134.398999999998</v>
      </c>
      <c r="J33" s="57">
        <v>60931.826999999997</v>
      </c>
      <c r="K33" s="57">
        <v>60630.197</v>
      </c>
      <c r="L33" s="57">
        <v>63609.519</v>
      </c>
      <c r="M33" s="57">
        <v>64186.057000000001</v>
      </c>
      <c r="N33" s="5"/>
    </row>
    <row r="34" spans="1:14" ht="19.5" customHeight="1">
      <c r="A34" s="47"/>
      <c r="B34" s="40" t="s">
        <v>189</v>
      </c>
      <c r="C34" s="57">
        <v>24046.668000000001</v>
      </c>
      <c r="D34" s="57">
        <v>25141.536</v>
      </c>
      <c r="E34" s="38">
        <f>IF(C34*D34&gt;0,C34/D34-1,"n.m.")</f>
        <v>-4.3548174622266456E-2</v>
      </c>
      <c r="F34" s="57">
        <v>25492.698499999999</v>
      </c>
      <c r="G34" s="57">
        <v>24899.593499999999</v>
      </c>
      <c r="H34" s="57">
        <v>25457.804</v>
      </c>
      <c r="I34" s="57">
        <v>25141.536</v>
      </c>
      <c r="J34" s="57">
        <v>27168.821499999998</v>
      </c>
      <c r="K34" s="57">
        <v>23837.624500000002</v>
      </c>
      <c r="L34" s="57">
        <v>24079.661499999998</v>
      </c>
      <c r="M34" s="57">
        <v>24046.668000000001</v>
      </c>
      <c r="N34" s="5"/>
    </row>
    <row r="35" spans="1:14" ht="19.5" customHeight="1">
      <c r="A35" s="45" t="s">
        <v>8</v>
      </c>
      <c r="B35" s="51"/>
      <c r="C35" s="57"/>
      <c r="D35" s="57"/>
      <c r="E35" s="56"/>
      <c r="F35" s="57"/>
      <c r="G35" s="57"/>
      <c r="H35" s="57"/>
      <c r="I35" s="57"/>
      <c r="J35" s="57"/>
      <c r="K35" s="57"/>
      <c r="L35" s="57"/>
      <c r="M35" s="57"/>
      <c r="N35" s="5"/>
    </row>
    <row r="36" spans="1:14" ht="19.5" customHeight="1">
      <c r="A36" s="5"/>
      <c r="B36" s="36" t="s">
        <v>99</v>
      </c>
      <c r="C36" s="57">
        <v>6701.3540000000003</v>
      </c>
      <c r="D36" s="57">
        <v>6891.47</v>
      </c>
      <c r="E36" s="38">
        <f>IF(C36*D36&gt;0,C36/D36-1,"n.m.")</f>
        <v>-2.7587147589701488E-2</v>
      </c>
      <c r="F36" s="57">
        <v>6965.0919999999996</v>
      </c>
      <c r="G36" s="57">
        <v>6964.5119999999997</v>
      </c>
      <c r="H36" s="57">
        <v>6958.47</v>
      </c>
      <c r="I36" s="57">
        <v>6891.47</v>
      </c>
      <c r="J36" s="57">
        <v>6806.3969999999999</v>
      </c>
      <c r="K36" s="57">
        <v>6637.2889999999998</v>
      </c>
      <c r="L36" s="57">
        <v>6753.6840000000002</v>
      </c>
      <c r="M36" s="57">
        <v>6701.3540000000003</v>
      </c>
      <c r="N36" s="5"/>
    </row>
    <row r="37" spans="1:14" s="60" customFormat="1">
      <c r="A37" s="58"/>
      <c r="B37" s="151"/>
      <c r="C37" s="50"/>
      <c r="D37" s="50"/>
      <c r="E37" s="58"/>
      <c r="F37" s="50"/>
      <c r="G37" s="50"/>
      <c r="H37" s="50"/>
      <c r="I37" s="50"/>
      <c r="J37" s="50"/>
      <c r="K37" s="50"/>
      <c r="L37" s="50"/>
      <c r="M37" s="50"/>
      <c r="N37" s="58"/>
    </row>
    <row r="38" spans="1:14" s="60" customFormat="1" ht="12.75" customHeight="1">
      <c r="A38" s="58"/>
      <c r="B38" s="61"/>
      <c r="C38" s="58"/>
      <c r="D38" s="58"/>
      <c r="E38" s="59"/>
      <c r="F38" s="58"/>
      <c r="G38" s="58"/>
      <c r="H38" s="58"/>
      <c r="I38" s="58"/>
      <c r="J38" s="58"/>
      <c r="K38" s="58"/>
      <c r="L38" s="58"/>
      <c r="M38" s="58"/>
      <c r="N38" s="58"/>
    </row>
    <row r="39" spans="1:14" s="60" customFormat="1" ht="12.75" customHeight="1">
      <c r="A39" s="58"/>
      <c r="B39" s="58"/>
      <c r="C39" s="57"/>
      <c r="D39" s="57"/>
      <c r="E39" s="59"/>
      <c r="F39" s="58"/>
      <c r="G39" s="58"/>
      <c r="H39" s="58"/>
      <c r="I39" s="58"/>
      <c r="J39" s="58"/>
      <c r="K39" s="58"/>
      <c r="L39" s="58"/>
      <c r="M39" s="58"/>
      <c r="N39" s="58"/>
    </row>
    <row r="40" spans="1:14" s="60" customFormat="1" ht="12.75" customHeight="1">
      <c r="A40" s="58"/>
      <c r="B40" s="58"/>
      <c r="C40" s="57"/>
      <c r="D40" s="57"/>
      <c r="E40" s="57"/>
      <c r="F40" s="57"/>
      <c r="G40" s="57"/>
      <c r="H40" s="57"/>
      <c r="I40" s="57"/>
      <c r="J40" s="57"/>
      <c r="K40" s="57"/>
      <c r="L40" s="57"/>
      <c r="M40" s="57"/>
      <c r="N40" s="58"/>
    </row>
    <row r="41" spans="1:14" s="60" customFormat="1" ht="12.75" customHeight="1">
      <c r="A41" s="58"/>
      <c r="B41" s="58"/>
      <c r="C41" s="57"/>
      <c r="D41" s="57"/>
      <c r="E41" s="59"/>
      <c r="F41" s="58"/>
      <c r="G41" s="58"/>
      <c r="H41" s="58"/>
      <c r="I41" s="58"/>
      <c r="J41" s="58"/>
      <c r="K41" s="58"/>
      <c r="L41" s="58"/>
      <c r="M41" s="58"/>
      <c r="N41" s="58"/>
    </row>
    <row r="42" spans="1:14" ht="12.75" customHeight="1">
      <c r="C42" s="57"/>
      <c r="D42" s="57"/>
      <c r="G42" s="57"/>
      <c r="H42" s="57"/>
      <c r="I42" s="57"/>
      <c r="J42" s="57"/>
      <c r="K42" s="57"/>
      <c r="L42" s="57"/>
      <c r="M42" s="57"/>
    </row>
    <row r="43" spans="1:14" ht="12.75" customHeight="1">
      <c r="C43" s="57"/>
      <c r="D43" s="57"/>
      <c r="G43" s="57"/>
      <c r="H43" s="57"/>
      <c r="I43" s="57"/>
      <c r="J43" s="57"/>
      <c r="K43" s="57"/>
      <c r="L43" s="57"/>
      <c r="M43" s="57"/>
    </row>
    <row r="44" spans="1:14" ht="12.75" customHeight="1">
      <c r="C44" s="57"/>
      <c r="D44" s="57"/>
      <c r="G44" s="57"/>
      <c r="H44" s="57"/>
      <c r="I44" s="57"/>
      <c r="J44" s="57"/>
      <c r="K44" s="57"/>
      <c r="L44" s="57"/>
      <c r="M44" s="57"/>
    </row>
    <row r="46" spans="1:14" ht="12.75" customHeight="1">
      <c r="C46" s="57"/>
      <c r="D46" s="57"/>
      <c r="G46" s="57"/>
      <c r="H46" s="57"/>
      <c r="I46" s="57"/>
      <c r="J46" s="57"/>
      <c r="K46" s="57"/>
      <c r="L46" s="57"/>
      <c r="M46" s="57"/>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C6:M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C6" sqref="C6:M6"/>
    </sheetView>
  </sheetViews>
  <sheetFormatPr defaultRowHeight="12.75" customHeight="1"/>
  <cols>
    <col min="1" max="1" width="1" customWidth="1"/>
    <col min="2" max="2" width="49.7109375"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64" t="s">
        <v>1</v>
      </c>
      <c r="B2" s="264"/>
      <c r="C2" s="264"/>
      <c r="D2" s="264"/>
      <c r="E2" s="264"/>
      <c r="F2" s="264"/>
      <c r="G2" s="264"/>
      <c r="H2" s="264"/>
      <c r="I2" s="264"/>
      <c r="J2" s="264"/>
      <c r="K2" s="264"/>
      <c r="L2" s="264"/>
      <c r="M2" s="264"/>
      <c r="N2" s="72"/>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1" t="s">
        <v>202</v>
      </c>
      <c r="D5" s="12"/>
      <c r="E5" s="14" t="s">
        <v>4</v>
      </c>
      <c r="F5" s="15" t="s">
        <v>50</v>
      </c>
      <c r="G5" s="15" t="s">
        <v>66</v>
      </c>
      <c r="H5" s="15" t="s">
        <v>68</v>
      </c>
      <c r="I5" s="15" t="s">
        <v>69</v>
      </c>
      <c r="J5" s="15" t="s">
        <v>50</v>
      </c>
      <c r="K5" s="15" t="s">
        <v>66</v>
      </c>
      <c r="L5" s="15" t="s">
        <v>68</v>
      </c>
      <c r="M5" s="15" t="s">
        <v>69</v>
      </c>
      <c r="N5" s="10"/>
    </row>
    <row r="6" spans="1:14" s="16" customFormat="1" ht="15" customHeight="1">
      <c r="A6" s="9"/>
      <c r="B6" s="17" t="s">
        <v>6</v>
      </c>
      <c r="C6" s="18" t="s">
        <v>67</v>
      </c>
      <c r="D6" s="19" t="s">
        <v>101</v>
      </c>
      <c r="E6" s="30" t="s">
        <v>7</v>
      </c>
      <c r="F6" s="15" t="s">
        <v>101</v>
      </c>
      <c r="G6" s="15" t="s">
        <v>101</v>
      </c>
      <c r="H6" s="15" t="s">
        <v>101</v>
      </c>
      <c r="I6" s="15" t="s">
        <v>101</v>
      </c>
      <c r="J6" s="15" t="s">
        <v>67</v>
      </c>
      <c r="K6" s="15" t="s">
        <v>67</v>
      </c>
      <c r="L6" s="15" t="s">
        <v>67</v>
      </c>
      <c r="M6" s="15" t="s">
        <v>67</v>
      </c>
      <c r="N6" s="10"/>
    </row>
    <row r="7" spans="1:14" s="16" customFormat="1" ht="6" customHeight="1">
      <c r="A7" s="21"/>
      <c r="B7" s="22"/>
      <c r="C7" s="23"/>
      <c r="D7" s="24"/>
      <c r="E7" s="26"/>
      <c r="F7" s="27"/>
      <c r="G7" s="27"/>
      <c r="H7" s="27"/>
      <c r="I7" s="27"/>
      <c r="J7" s="27"/>
      <c r="K7" s="27"/>
      <c r="L7" s="27"/>
      <c r="M7" s="27"/>
      <c r="N7" s="29"/>
    </row>
    <row r="8" spans="1:14" s="16" customFormat="1" ht="19.5" customHeight="1">
      <c r="A8" s="9"/>
      <c r="B8" s="31" t="s">
        <v>70</v>
      </c>
      <c r="C8" s="101">
        <v>2301.0500000000002</v>
      </c>
      <c r="D8" s="102">
        <v>2381.3890000000001</v>
      </c>
      <c r="E8" s="63">
        <f t="shared" ref="E8:E25" si="0">IF(ISERROR(C8/D8-1)=TRUE,"n.m.",IF(OR(C8/D8-1&gt;150%=TRUE,C8/D8-1&lt;-100%=TRUE)=TRUE,"n.m.",C8/D8-1))</f>
        <v>-3.3736193456843866E-2</v>
      </c>
      <c r="F8" s="102">
        <v>590.94399999999996</v>
      </c>
      <c r="G8" s="102">
        <v>576.77</v>
      </c>
      <c r="H8" s="102">
        <v>594.58600000000001</v>
      </c>
      <c r="I8" s="102">
        <v>619.08900000000006</v>
      </c>
      <c r="J8" s="102">
        <v>559.86599999999999</v>
      </c>
      <c r="K8" s="102">
        <v>604.85799999999995</v>
      </c>
      <c r="L8" s="102">
        <v>566.55799999999999</v>
      </c>
      <c r="M8" s="102">
        <v>569.76800000000003</v>
      </c>
      <c r="N8" s="34"/>
    </row>
    <row r="9" spans="1:14" s="16" customFormat="1" ht="19.5" customHeight="1">
      <c r="A9" s="9"/>
      <c r="B9" s="31" t="s">
        <v>71</v>
      </c>
      <c r="C9" s="101">
        <v>81.876999999999995</v>
      </c>
      <c r="D9" s="102">
        <v>115.724</v>
      </c>
      <c r="E9" s="63">
        <f t="shared" si="0"/>
        <v>-0.29248038436279433</v>
      </c>
      <c r="F9" s="102">
        <v>22.925999999999998</v>
      </c>
      <c r="G9" s="102">
        <v>36.188000000000002</v>
      </c>
      <c r="H9" s="102">
        <v>35.411999999999999</v>
      </c>
      <c r="I9" s="102">
        <v>21.198</v>
      </c>
      <c r="J9" s="102">
        <v>7.3440000000000003</v>
      </c>
      <c r="K9" s="102">
        <v>38.595999999999997</v>
      </c>
      <c r="L9" s="102">
        <v>24.244</v>
      </c>
      <c r="M9" s="102">
        <v>11.693</v>
      </c>
      <c r="N9" s="34"/>
    </row>
    <row r="10" spans="1:14" s="16" customFormat="1" ht="19.5" customHeight="1">
      <c r="A10" s="9"/>
      <c r="B10" s="31" t="s">
        <v>72</v>
      </c>
      <c r="C10" s="101">
        <v>505.82499999999999</v>
      </c>
      <c r="D10" s="102">
        <v>543.36900000000003</v>
      </c>
      <c r="E10" s="63">
        <f t="shared" si="0"/>
        <v>-6.9094850828810728E-2</v>
      </c>
      <c r="F10" s="102">
        <v>150.251</v>
      </c>
      <c r="G10" s="102">
        <v>141.66800000000001</v>
      </c>
      <c r="H10" s="102">
        <v>119.88</v>
      </c>
      <c r="I10" s="102">
        <v>131.57</v>
      </c>
      <c r="J10" s="102">
        <v>98.638999999999996</v>
      </c>
      <c r="K10" s="102">
        <v>130.59899999999999</v>
      </c>
      <c r="L10" s="102">
        <v>141.03100000000001</v>
      </c>
      <c r="M10" s="102">
        <v>135.55600000000001</v>
      </c>
      <c r="N10" s="34"/>
    </row>
    <row r="11" spans="1:14" s="16" customFormat="1" ht="19.5" customHeight="1">
      <c r="A11" s="9"/>
      <c r="B11" s="31" t="s">
        <v>73</v>
      </c>
      <c r="C11" s="101">
        <v>881.13099999999997</v>
      </c>
      <c r="D11" s="102">
        <v>1217.0129999999999</v>
      </c>
      <c r="E11" s="63">
        <f t="shared" si="0"/>
        <v>-0.27598883495903492</v>
      </c>
      <c r="F11" s="102">
        <v>320.459</v>
      </c>
      <c r="G11" s="102">
        <v>391.02699999999999</v>
      </c>
      <c r="H11" s="102">
        <v>229.73699999999999</v>
      </c>
      <c r="I11" s="102">
        <v>275.79000000000002</v>
      </c>
      <c r="J11" s="102">
        <v>341.166</v>
      </c>
      <c r="K11" s="102">
        <v>221.16499999999999</v>
      </c>
      <c r="L11" s="102">
        <v>133.23099999999999</v>
      </c>
      <c r="M11" s="102">
        <v>185.56899999999999</v>
      </c>
      <c r="N11" s="34"/>
    </row>
    <row r="12" spans="1:14" s="16" customFormat="1" ht="19.5" customHeight="1">
      <c r="A12" s="9"/>
      <c r="B12" s="31" t="s">
        <v>74</v>
      </c>
      <c r="C12" s="101">
        <v>-59.292999999999999</v>
      </c>
      <c r="D12" s="102">
        <v>26.248000000000001</v>
      </c>
      <c r="E12" s="63" t="str">
        <f t="shared" si="0"/>
        <v>n.m.</v>
      </c>
      <c r="F12" s="102">
        <v>10.869</v>
      </c>
      <c r="G12" s="102">
        <v>-8.5570000000000004</v>
      </c>
      <c r="H12" s="102">
        <v>21.225000000000001</v>
      </c>
      <c r="I12" s="102">
        <v>2.7109999999999999</v>
      </c>
      <c r="J12" s="102">
        <v>-24.452000000000002</v>
      </c>
      <c r="K12" s="102">
        <v>-95.38</v>
      </c>
      <c r="L12" s="102">
        <v>-60.161999999999999</v>
      </c>
      <c r="M12" s="102">
        <v>120.70099999999999</v>
      </c>
      <c r="N12" s="34"/>
    </row>
    <row r="13" spans="1:14" s="39" customFormat="1" ht="19.5" customHeight="1">
      <c r="A13" s="35"/>
      <c r="B13" s="36" t="s">
        <v>75</v>
      </c>
      <c r="C13" s="103">
        <v>3710.59</v>
      </c>
      <c r="D13" s="57">
        <v>4283.7430000000004</v>
      </c>
      <c r="E13" s="89">
        <f t="shared" si="0"/>
        <v>-0.13379724227153689</v>
      </c>
      <c r="F13" s="57">
        <v>1095.4490000000001</v>
      </c>
      <c r="G13" s="57">
        <v>1137.096</v>
      </c>
      <c r="H13" s="57">
        <v>1000.84</v>
      </c>
      <c r="I13" s="57">
        <v>1050.3579999999999</v>
      </c>
      <c r="J13" s="57">
        <v>982.56299999999999</v>
      </c>
      <c r="K13" s="57">
        <v>899.83799999999997</v>
      </c>
      <c r="L13" s="57">
        <v>804.90200000000004</v>
      </c>
      <c r="M13" s="57">
        <v>1023.287</v>
      </c>
      <c r="N13" s="15"/>
    </row>
    <row r="14" spans="1:14" s="16" customFormat="1" ht="19.5" customHeight="1">
      <c r="A14" s="9"/>
      <c r="B14" s="31" t="s">
        <v>76</v>
      </c>
      <c r="C14" s="101">
        <v>-634.53599999999994</v>
      </c>
      <c r="D14" s="102">
        <v>-644.06500000000005</v>
      </c>
      <c r="E14" s="63">
        <f t="shared" si="0"/>
        <v>-1.4795090557630175E-2</v>
      </c>
      <c r="F14" s="102">
        <v>-171.065</v>
      </c>
      <c r="G14" s="102">
        <v>-145.96</v>
      </c>
      <c r="H14" s="102">
        <v>-166.44300000000001</v>
      </c>
      <c r="I14" s="102">
        <v>-160.59700000000001</v>
      </c>
      <c r="J14" s="102">
        <v>-173.37200000000001</v>
      </c>
      <c r="K14" s="102">
        <v>-145.34</v>
      </c>
      <c r="L14" s="102">
        <v>-162.77000000000001</v>
      </c>
      <c r="M14" s="102">
        <v>-153.054</v>
      </c>
      <c r="N14" s="34"/>
    </row>
    <row r="15" spans="1:14" s="16" customFormat="1" ht="19.5" customHeight="1">
      <c r="A15" s="9"/>
      <c r="B15" s="31" t="s">
        <v>77</v>
      </c>
      <c r="C15" s="101">
        <v>-1075.491</v>
      </c>
      <c r="D15" s="102">
        <v>-1062.268</v>
      </c>
      <c r="E15" s="63">
        <f t="shared" si="0"/>
        <v>1.2447894504964863E-2</v>
      </c>
      <c r="F15" s="102">
        <v>-262.02199999999999</v>
      </c>
      <c r="G15" s="102">
        <v>-269.82600000000002</v>
      </c>
      <c r="H15" s="102">
        <v>-262.95300000000003</v>
      </c>
      <c r="I15" s="102">
        <v>-267.46699999999998</v>
      </c>
      <c r="J15" s="102">
        <v>-276.983</v>
      </c>
      <c r="K15" s="102">
        <v>-279.16199999999998</v>
      </c>
      <c r="L15" s="102">
        <v>-266.99799999999999</v>
      </c>
      <c r="M15" s="102">
        <v>-252.34800000000001</v>
      </c>
      <c r="N15" s="34"/>
    </row>
    <row r="16" spans="1:14" s="16" customFormat="1" ht="19.5" customHeight="1">
      <c r="A16" s="9"/>
      <c r="B16" s="31" t="s">
        <v>78</v>
      </c>
      <c r="C16" s="101">
        <v>3.407</v>
      </c>
      <c r="D16" s="102">
        <v>5.2240000000000002</v>
      </c>
      <c r="E16" s="63">
        <f t="shared" si="0"/>
        <v>-0.34781776416539056</v>
      </c>
      <c r="F16" s="102">
        <v>1.5580000000000001</v>
      </c>
      <c r="G16" s="102">
        <v>1.6950000000000001</v>
      </c>
      <c r="H16" s="102">
        <v>0.92800000000000005</v>
      </c>
      <c r="I16" s="102">
        <v>1.0429999999999999</v>
      </c>
      <c r="J16" s="102">
        <v>0.54300000000000004</v>
      </c>
      <c r="K16" s="102">
        <v>0.56799999999999995</v>
      </c>
      <c r="L16" s="102">
        <v>1.698</v>
      </c>
      <c r="M16" s="102">
        <v>0.59799999999999998</v>
      </c>
      <c r="N16" s="34"/>
    </row>
    <row r="17" spans="1:14" s="16" customFormat="1" ht="19.5" customHeight="1">
      <c r="A17" s="9"/>
      <c r="B17" s="31" t="s">
        <v>79</v>
      </c>
      <c r="C17" s="101">
        <v>-3.4279999999999999</v>
      </c>
      <c r="D17" s="102">
        <v>-6.02</v>
      </c>
      <c r="E17" s="63">
        <f t="shared" si="0"/>
        <v>-0.43056478405315612</v>
      </c>
      <c r="F17" s="102">
        <v>-1.6779999999999999</v>
      </c>
      <c r="G17" s="102">
        <v>-1.702</v>
      </c>
      <c r="H17" s="102">
        <v>-1.59</v>
      </c>
      <c r="I17" s="102">
        <v>-1.05</v>
      </c>
      <c r="J17" s="102">
        <v>-0.92500000000000004</v>
      </c>
      <c r="K17" s="102">
        <v>-0.72099999999999997</v>
      </c>
      <c r="L17" s="102">
        <v>-0.88700000000000001</v>
      </c>
      <c r="M17" s="102">
        <v>-0.89500000000000002</v>
      </c>
      <c r="N17" s="34"/>
    </row>
    <row r="18" spans="1:14" s="39" customFormat="1" ht="19.5" customHeight="1">
      <c r="A18" s="35"/>
      <c r="B18" s="40" t="s">
        <v>80</v>
      </c>
      <c r="C18" s="103">
        <v>-1710.048</v>
      </c>
      <c r="D18" s="57">
        <v>-1707.1289999999999</v>
      </c>
      <c r="E18" s="89">
        <f t="shared" si="0"/>
        <v>1.7098883564159451E-3</v>
      </c>
      <c r="F18" s="57">
        <v>-433.20699999999999</v>
      </c>
      <c r="G18" s="57">
        <v>-415.79300000000001</v>
      </c>
      <c r="H18" s="57">
        <v>-430.05799999999999</v>
      </c>
      <c r="I18" s="57">
        <v>-428.07100000000003</v>
      </c>
      <c r="J18" s="57">
        <v>-450.73700000000002</v>
      </c>
      <c r="K18" s="57">
        <v>-424.65499999999997</v>
      </c>
      <c r="L18" s="57">
        <v>-428.95699999999999</v>
      </c>
      <c r="M18" s="57">
        <v>-405.69900000000001</v>
      </c>
      <c r="N18" s="15"/>
    </row>
    <row r="19" spans="1:14" s="39" customFormat="1" ht="19.5" customHeight="1">
      <c r="A19" s="35"/>
      <c r="B19" s="40" t="s">
        <v>81</v>
      </c>
      <c r="C19" s="103">
        <v>2000.5419999999999</v>
      </c>
      <c r="D19" s="57">
        <v>2576.614</v>
      </c>
      <c r="E19" s="89">
        <f t="shared" si="0"/>
        <v>-0.22357714426763187</v>
      </c>
      <c r="F19" s="57">
        <v>662.24199999999996</v>
      </c>
      <c r="G19" s="57">
        <v>721.303</v>
      </c>
      <c r="H19" s="57">
        <v>570.78200000000004</v>
      </c>
      <c r="I19" s="57">
        <v>622.28700000000003</v>
      </c>
      <c r="J19" s="57">
        <v>531.82600000000002</v>
      </c>
      <c r="K19" s="57">
        <v>475.18299999999999</v>
      </c>
      <c r="L19" s="57">
        <v>375.94499999999999</v>
      </c>
      <c r="M19" s="57">
        <v>617.58799999999997</v>
      </c>
      <c r="N19" s="15"/>
    </row>
    <row r="20" spans="1:14" s="16" customFormat="1" ht="19.5" customHeight="1">
      <c r="A20" s="9"/>
      <c r="B20" s="41" t="s">
        <v>82</v>
      </c>
      <c r="C20" s="101">
        <v>-134.84800000000001</v>
      </c>
      <c r="D20" s="102">
        <v>-942.13800000000003</v>
      </c>
      <c r="E20" s="63">
        <f t="shared" si="0"/>
        <v>-0.85687022495642884</v>
      </c>
      <c r="F20" s="102">
        <v>-83.676000000000002</v>
      </c>
      <c r="G20" s="102">
        <v>-179.28200000000001</v>
      </c>
      <c r="H20" s="102">
        <v>-71.466999999999999</v>
      </c>
      <c r="I20" s="102">
        <v>-607.71299999999997</v>
      </c>
      <c r="J20" s="102">
        <v>0.253</v>
      </c>
      <c r="K20" s="102">
        <v>-100.992</v>
      </c>
      <c r="L20" s="102">
        <v>67.132000000000005</v>
      </c>
      <c r="M20" s="102">
        <v>-101.241</v>
      </c>
      <c r="N20" s="34"/>
    </row>
    <row r="21" spans="1:14" s="39" customFormat="1" ht="19.5" customHeight="1">
      <c r="A21" s="35"/>
      <c r="B21" s="40" t="s">
        <v>83</v>
      </c>
      <c r="C21" s="103">
        <v>1865.694</v>
      </c>
      <c r="D21" s="57">
        <v>1634.4760000000001</v>
      </c>
      <c r="E21" s="89">
        <f t="shared" si="0"/>
        <v>0.14146307440427375</v>
      </c>
      <c r="F21" s="57">
        <v>578.56600000000003</v>
      </c>
      <c r="G21" s="57">
        <v>542.02099999999996</v>
      </c>
      <c r="H21" s="57">
        <v>499.315</v>
      </c>
      <c r="I21" s="57">
        <v>14.574</v>
      </c>
      <c r="J21" s="57">
        <v>532.07899999999995</v>
      </c>
      <c r="K21" s="57">
        <v>374.19099999999997</v>
      </c>
      <c r="L21" s="57">
        <v>443.077</v>
      </c>
      <c r="M21" s="57">
        <v>516.34699999999998</v>
      </c>
      <c r="N21" s="15"/>
    </row>
    <row r="22" spans="1:14" s="16" customFormat="1" ht="19.5" customHeight="1">
      <c r="A22" s="9"/>
      <c r="B22" s="31" t="s">
        <v>84</v>
      </c>
      <c r="C22" s="101">
        <v>10.180999999999999</v>
      </c>
      <c r="D22" s="102">
        <v>-144.875</v>
      </c>
      <c r="E22" s="63" t="str">
        <f t="shared" si="0"/>
        <v>n.m.</v>
      </c>
      <c r="F22" s="102">
        <v>-9.7230000000000008</v>
      </c>
      <c r="G22" s="102">
        <v>-8.4469999999999992</v>
      </c>
      <c r="H22" s="102">
        <v>-4.0179999999999998</v>
      </c>
      <c r="I22" s="102">
        <v>-122.687</v>
      </c>
      <c r="J22" s="102">
        <v>30.888999999999999</v>
      </c>
      <c r="K22" s="102">
        <v>-5.2539999999999996</v>
      </c>
      <c r="L22" s="102">
        <v>-15.4</v>
      </c>
      <c r="M22" s="102">
        <v>-5.3999999999999999E-2</v>
      </c>
      <c r="N22" s="34"/>
    </row>
    <row r="23" spans="1:14" s="16" customFormat="1" ht="19.5" customHeight="1">
      <c r="A23" s="9"/>
      <c r="B23" s="31" t="s">
        <v>85</v>
      </c>
      <c r="C23" s="101">
        <v>0.36499999999999999</v>
      </c>
      <c r="D23" s="102">
        <v>3.4239999999999999</v>
      </c>
      <c r="E23" s="63">
        <f t="shared" si="0"/>
        <v>-0.89339953271028039</v>
      </c>
      <c r="F23" s="102">
        <v>-2.8000000000000001E-2</v>
      </c>
      <c r="G23" s="102">
        <v>0.02</v>
      </c>
      <c r="H23" s="102">
        <v>4.3150000000000004</v>
      </c>
      <c r="I23" s="102">
        <v>-0.88300000000000001</v>
      </c>
      <c r="J23" s="102">
        <v>2E-3</v>
      </c>
      <c r="K23" s="102">
        <v>4.1000000000000002E-2</v>
      </c>
      <c r="L23" s="102">
        <v>2.1000000000000001E-2</v>
      </c>
      <c r="M23" s="102">
        <v>0.30099999999999999</v>
      </c>
      <c r="N23" s="34"/>
    </row>
    <row r="24" spans="1:14" s="16" customFormat="1" ht="19.5" customHeight="1">
      <c r="A24" s="9"/>
      <c r="B24" s="31" t="s">
        <v>86</v>
      </c>
      <c r="C24" s="101">
        <v>-74.474000000000004</v>
      </c>
      <c r="D24" s="102">
        <v>-45.445</v>
      </c>
      <c r="E24" s="63">
        <f t="shared" si="0"/>
        <v>0.63877214214985156</v>
      </c>
      <c r="F24" s="102">
        <v>-16.564</v>
      </c>
      <c r="G24" s="102">
        <v>-14.11</v>
      </c>
      <c r="H24" s="102">
        <v>-0.89400000000000002</v>
      </c>
      <c r="I24" s="102">
        <v>-13.877000000000001</v>
      </c>
      <c r="J24" s="102">
        <v>7.8949999999999996</v>
      </c>
      <c r="K24" s="102">
        <v>-67.677000000000007</v>
      </c>
      <c r="L24" s="102">
        <v>32.555</v>
      </c>
      <c r="M24" s="102">
        <v>-47.247</v>
      </c>
      <c r="N24" s="34"/>
    </row>
    <row r="25" spans="1:14" s="39" customFormat="1" ht="19.5" customHeight="1">
      <c r="A25" s="35"/>
      <c r="B25" s="40" t="s">
        <v>87</v>
      </c>
      <c r="C25" s="103">
        <v>1801.7660000000001</v>
      </c>
      <c r="D25" s="57">
        <v>1447.58</v>
      </c>
      <c r="E25" s="89">
        <f t="shared" si="0"/>
        <v>0.24467456030063972</v>
      </c>
      <c r="F25" s="57">
        <v>552.25099999999998</v>
      </c>
      <c r="G25" s="57">
        <v>519.48400000000004</v>
      </c>
      <c r="H25" s="57">
        <v>498.71800000000002</v>
      </c>
      <c r="I25" s="57">
        <v>-122.873</v>
      </c>
      <c r="J25" s="57">
        <v>570.86500000000001</v>
      </c>
      <c r="K25" s="57">
        <v>301.30099999999999</v>
      </c>
      <c r="L25" s="57">
        <v>460.25299999999999</v>
      </c>
      <c r="M25" s="57">
        <v>469.34699999999998</v>
      </c>
      <c r="N25" s="15"/>
    </row>
    <row r="26" spans="1:14" s="39" customFormat="1" ht="19.5" customHeight="1" thickBot="1">
      <c r="A26" s="35"/>
      <c r="B26" s="40" t="s">
        <v>199</v>
      </c>
      <c r="C26" s="104">
        <v>1262.759</v>
      </c>
      <c r="D26" s="105">
        <v>1036.019</v>
      </c>
      <c r="E26" s="90">
        <f t="shared" ref="E26" si="1">IF(ISERROR(C26/D26-1)=TRUE,"n.m.",IF(OR(C26/D26-1&gt;150%=TRUE,C26/D26-1&lt;-100%=TRUE)=TRUE,"n.m.",C26/D26-1))</f>
        <v>0.21885699007450632</v>
      </c>
      <c r="F26" s="57">
        <v>358.846</v>
      </c>
      <c r="G26" s="57">
        <v>356.68400000000003</v>
      </c>
      <c r="H26" s="57">
        <v>343.68700000000001</v>
      </c>
      <c r="I26" s="57">
        <v>-23.198</v>
      </c>
      <c r="J26" s="57">
        <v>389.24799999999999</v>
      </c>
      <c r="K26" s="57">
        <v>205.422</v>
      </c>
      <c r="L26" s="57">
        <v>268.964</v>
      </c>
      <c r="M26" s="57">
        <v>399.125</v>
      </c>
      <c r="N26" s="15"/>
    </row>
    <row r="27" spans="1:14" ht="9" customHeight="1">
      <c r="A27" s="5"/>
      <c r="B27" s="4"/>
      <c r="C27" s="43"/>
      <c r="D27" s="43"/>
      <c r="E27" s="7"/>
      <c r="F27" s="43"/>
      <c r="G27" s="43"/>
      <c r="H27" s="43"/>
      <c r="I27" s="43"/>
      <c r="J27" s="43"/>
      <c r="K27" s="43"/>
      <c r="L27" s="43"/>
      <c r="M27" s="43"/>
      <c r="N27" s="44"/>
    </row>
    <row r="28" spans="1:14" ht="19.5" customHeight="1">
      <c r="A28" s="45" t="s">
        <v>102</v>
      </c>
      <c r="B28" s="46"/>
      <c r="C28" s="43"/>
      <c r="D28" s="43"/>
      <c r="E28" s="7"/>
      <c r="F28" s="43"/>
      <c r="G28" s="43"/>
      <c r="H28" s="43"/>
      <c r="I28" s="43"/>
      <c r="J28" s="43"/>
      <c r="K28" s="43"/>
      <c r="L28" s="43"/>
      <c r="M28" s="43"/>
      <c r="N28" s="44"/>
    </row>
    <row r="29" spans="1:14" ht="19.5" customHeight="1">
      <c r="A29" s="47"/>
      <c r="B29" s="40" t="s">
        <v>95</v>
      </c>
      <c r="C29" s="48">
        <f>-C18/C13</f>
        <v>0.46085609027135843</v>
      </c>
      <c r="D29" s="48">
        <f>-D18/D13</f>
        <v>0.39851340288154535</v>
      </c>
      <c r="E29" s="49">
        <f>(C29-D29)*10000</f>
        <v>623.42687389813079</v>
      </c>
      <c r="F29" s="48">
        <f t="shared" ref="F29:K29" si="2">-F18/F13</f>
        <v>0.39546067411627556</v>
      </c>
      <c r="G29" s="48">
        <f t="shared" si="2"/>
        <v>0.36566217803949713</v>
      </c>
      <c r="H29" s="48">
        <f t="shared" si="2"/>
        <v>0.42969705447424161</v>
      </c>
      <c r="I29" s="48">
        <f t="shared" si="2"/>
        <v>0.40754771230380504</v>
      </c>
      <c r="J29" s="48">
        <f t="shared" si="2"/>
        <v>0.45873597927054044</v>
      </c>
      <c r="K29" s="48">
        <f t="shared" si="2"/>
        <v>0.47192383517922115</v>
      </c>
      <c r="L29" s="48">
        <f t="shared" ref="L29:M29" si="3">-L18/L13</f>
        <v>0.53293071703139017</v>
      </c>
      <c r="M29" s="48">
        <f t="shared" si="3"/>
        <v>0.39646648496462866</v>
      </c>
      <c r="N29" s="44"/>
    </row>
    <row r="30" spans="1:14" ht="19.5" customHeight="1">
      <c r="A30" s="47"/>
      <c r="B30" s="40" t="s">
        <v>96</v>
      </c>
      <c r="C30" s="50">
        <v>15.015522282797665</v>
      </c>
      <c r="D30" s="50">
        <v>92.157637316298448</v>
      </c>
      <c r="E30" s="49">
        <f>(C30-D30)</f>
        <v>-77.142115033500787</v>
      </c>
      <c r="F30" s="50">
        <v>31.760121581644263</v>
      </c>
      <c r="G30" s="50">
        <v>69.803298995477661</v>
      </c>
      <c r="H30" s="50">
        <v>27.83960355394839</v>
      </c>
      <c r="I30" s="50">
        <v>247.74256197100533</v>
      </c>
      <c r="J30" s="50">
        <v>-0.10624771972918212</v>
      </c>
      <c r="K30" s="50">
        <v>44.078786553674327</v>
      </c>
      <c r="L30" s="50">
        <v>-31.394571871648875</v>
      </c>
      <c r="M30" s="50">
        <v>46.658187832249872</v>
      </c>
      <c r="N30" s="44"/>
    </row>
    <row r="31" spans="1:14" ht="19.5" customHeight="1">
      <c r="A31" s="45" t="s">
        <v>103</v>
      </c>
      <c r="B31" s="51"/>
      <c r="C31" s="53"/>
      <c r="D31" s="53"/>
      <c r="E31" s="53"/>
      <c r="F31" s="52"/>
      <c r="G31" s="52"/>
      <c r="H31" s="52"/>
      <c r="I31" s="52"/>
      <c r="J31" s="52"/>
      <c r="K31" s="52"/>
      <c r="L31" s="52"/>
      <c r="M31" s="52"/>
      <c r="N31" s="5"/>
    </row>
    <row r="32" spans="1:14" ht="19.5" customHeight="1">
      <c r="A32" s="54"/>
      <c r="B32" s="40" t="s">
        <v>98</v>
      </c>
      <c r="C32" s="57">
        <v>89191.207999999999</v>
      </c>
      <c r="D32" s="57">
        <v>93874.778000000006</v>
      </c>
      <c r="E32" s="38">
        <f>IF(C32*D32&gt;0,C32/D32-1,"n.m.")</f>
        <v>-4.9891675908943389E-2</v>
      </c>
      <c r="F32" s="57">
        <v>102468.606</v>
      </c>
      <c r="G32" s="57">
        <v>103002.485</v>
      </c>
      <c r="H32" s="57">
        <v>102365.382</v>
      </c>
      <c r="I32" s="57">
        <v>93874.778000000006</v>
      </c>
      <c r="J32" s="57">
        <v>96623.428</v>
      </c>
      <c r="K32" s="57">
        <v>86670.183999999994</v>
      </c>
      <c r="L32" s="57">
        <v>84396.331000000006</v>
      </c>
      <c r="M32" s="57">
        <v>89191.207999999999</v>
      </c>
      <c r="N32" s="5"/>
    </row>
    <row r="33" spans="1:14" ht="19.5" customHeight="1">
      <c r="A33" s="54"/>
      <c r="B33" s="36" t="s">
        <v>104</v>
      </c>
      <c r="C33" s="57">
        <v>87471.8</v>
      </c>
      <c r="D33" s="57">
        <v>76536.248999999996</v>
      </c>
      <c r="E33" s="38">
        <f>IF(C33*D33&gt;0,C33/D33-1,"n.m.")</f>
        <v>0.14288067605717147</v>
      </c>
      <c r="F33" s="57">
        <v>79302.570999999996</v>
      </c>
      <c r="G33" s="57">
        <v>81125.956000000006</v>
      </c>
      <c r="H33" s="57">
        <v>77725.703999999998</v>
      </c>
      <c r="I33" s="57">
        <v>76536.248999999996</v>
      </c>
      <c r="J33" s="57">
        <v>87147.687000000005</v>
      </c>
      <c r="K33" s="57">
        <v>88214.464000000007</v>
      </c>
      <c r="L33" s="57">
        <v>85843.807000000001</v>
      </c>
      <c r="M33" s="57">
        <v>87471.8</v>
      </c>
      <c r="N33" s="5"/>
    </row>
    <row r="34" spans="1:14" ht="19.5" customHeight="1">
      <c r="A34" s="47"/>
      <c r="B34" s="40" t="s">
        <v>189</v>
      </c>
      <c r="C34" s="57">
        <v>67461.511499999993</v>
      </c>
      <c r="D34" s="57">
        <v>74528.342499999999</v>
      </c>
      <c r="E34" s="38">
        <f>IF(C34*D34&gt;0,C34/D34-1,"n.m.")</f>
        <v>-9.4820718708456542E-2</v>
      </c>
      <c r="F34" s="57">
        <v>90810.261499999993</v>
      </c>
      <c r="G34" s="57">
        <v>84624.52</v>
      </c>
      <c r="H34" s="57">
        <v>81681.503500000006</v>
      </c>
      <c r="I34" s="57">
        <v>74528.342499999999</v>
      </c>
      <c r="J34" s="57">
        <v>76850.358500000002</v>
      </c>
      <c r="K34" s="57">
        <v>70338.001999999993</v>
      </c>
      <c r="L34" s="57">
        <v>70165.935500000007</v>
      </c>
      <c r="M34" s="57">
        <v>67461.511499999993</v>
      </c>
      <c r="N34" s="5"/>
    </row>
    <row r="35" spans="1:14" ht="19.5" customHeight="1">
      <c r="A35" s="45" t="s">
        <v>8</v>
      </c>
      <c r="B35" s="51"/>
      <c r="C35" s="57"/>
      <c r="D35" s="57"/>
      <c r="E35" s="56"/>
      <c r="F35" s="57"/>
      <c r="G35" s="57"/>
      <c r="H35" s="57"/>
      <c r="I35" s="57"/>
      <c r="J35" s="57"/>
      <c r="K35" s="57"/>
      <c r="L35" s="57"/>
      <c r="M35" s="57"/>
      <c r="N35" s="5"/>
    </row>
    <row r="36" spans="1:14" ht="19.5" customHeight="1">
      <c r="A36" s="5"/>
      <c r="B36" s="36" t="s">
        <v>99</v>
      </c>
      <c r="C36" s="57">
        <v>4019.7689999999998</v>
      </c>
      <c r="D36" s="57">
        <v>4299.5820000000003</v>
      </c>
      <c r="E36" s="38">
        <f>IF(C36*D36&gt;0,C36/D36-1,"n.m.")</f>
        <v>-6.5079116993233432E-2</v>
      </c>
      <c r="F36" s="57">
        <v>3671.59</v>
      </c>
      <c r="G36" s="57">
        <v>3628.248</v>
      </c>
      <c r="H36" s="57">
        <v>3609.16</v>
      </c>
      <c r="I36" s="57">
        <v>4299.5820000000003</v>
      </c>
      <c r="J36" s="57">
        <v>4116.75</v>
      </c>
      <c r="K36" s="57">
        <v>4024.971</v>
      </c>
      <c r="L36" s="57">
        <v>4014.72</v>
      </c>
      <c r="M36" s="57">
        <v>4019.7689999999998</v>
      </c>
      <c r="N36" s="5"/>
    </row>
    <row r="37" spans="1:14" s="60" customFormat="1">
      <c r="A37" s="58"/>
      <c r="B37" s="151"/>
      <c r="C37" s="50"/>
      <c r="D37" s="50"/>
      <c r="E37" s="58"/>
      <c r="F37" s="50"/>
      <c r="G37" s="50"/>
      <c r="H37" s="50"/>
      <c r="I37" s="50"/>
      <c r="J37" s="50"/>
      <c r="K37" s="50"/>
      <c r="L37" s="50"/>
      <c r="M37" s="50"/>
      <c r="N37" s="58"/>
    </row>
    <row r="38" spans="1:14" s="60" customFormat="1" ht="12.75" customHeight="1">
      <c r="A38" s="58"/>
      <c r="B38" s="61"/>
      <c r="C38" s="58"/>
      <c r="D38" s="58"/>
      <c r="E38" s="59"/>
      <c r="F38" s="58"/>
      <c r="G38" s="58"/>
      <c r="H38" s="58"/>
      <c r="I38" s="58"/>
      <c r="J38" s="58"/>
      <c r="K38" s="58"/>
      <c r="L38" s="58"/>
      <c r="M38" s="58"/>
      <c r="N38" s="58"/>
    </row>
    <row r="39" spans="1:14" s="60" customFormat="1" ht="12.75" customHeight="1">
      <c r="A39" s="58"/>
      <c r="B39" s="58"/>
      <c r="C39" s="57"/>
      <c r="D39" s="57"/>
      <c r="E39" s="59"/>
      <c r="F39" s="58"/>
      <c r="G39" s="58"/>
      <c r="H39" s="58"/>
      <c r="I39" s="58"/>
      <c r="J39" s="58"/>
      <c r="K39" s="58"/>
      <c r="L39" s="58"/>
      <c r="M39" s="58"/>
      <c r="N39" s="58"/>
    </row>
    <row r="40" spans="1:14" s="60" customFormat="1" ht="12.75" customHeight="1">
      <c r="A40" s="58"/>
      <c r="B40" s="58"/>
      <c r="C40" s="57"/>
      <c r="D40" s="57"/>
      <c r="E40" s="57"/>
      <c r="F40" s="57"/>
      <c r="G40" s="57"/>
      <c r="H40" s="57"/>
      <c r="I40" s="57"/>
      <c r="J40" s="57"/>
      <c r="K40" s="57"/>
      <c r="L40" s="57"/>
      <c r="M40" s="57"/>
      <c r="N40" s="58"/>
    </row>
    <row r="41" spans="1:14" s="60" customFormat="1" ht="12.75" customHeight="1">
      <c r="A41" s="58"/>
      <c r="B41" s="58"/>
      <c r="C41" s="57"/>
      <c r="D41" s="57"/>
      <c r="E41" s="59"/>
      <c r="F41" s="58"/>
      <c r="G41" s="58"/>
      <c r="H41" s="58"/>
      <c r="I41" s="58"/>
      <c r="J41" s="58"/>
      <c r="K41" s="58"/>
      <c r="L41" s="58"/>
      <c r="M41" s="58"/>
      <c r="N41" s="58"/>
    </row>
    <row r="42" spans="1:14" ht="12.75" customHeight="1">
      <c r="C42" s="57"/>
      <c r="D42" s="57"/>
      <c r="G42" s="57"/>
      <c r="H42" s="57"/>
      <c r="I42" s="57"/>
      <c r="J42" s="57"/>
      <c r="K42" s="57"/>
      <c r="L42" s="57"/>
      <c r="M42" s="57"/>
    </row>
    <row r="43" spans="1:14" ht="12.75" customHeight="1">
      <c r="C43" s="57"/>
      <c r="D43" s="57"/>
      <c r="G43" s="57"/>
      <c r="H43" s="57"/>
      <c r="I43" s="57"/>
      <c r="J43" s="57"/>
      <c r="K43" s="57"/>
      <c r="L43" s="57"/>
      <c r="M43" s="57"/>
    </row>
    <row r="44" spans="1:14" ht="12.75" customHeight="1">
      <c r="C44" s="57"/>
      <c r="D44" s="57"/>
      <c r="G44" s="57"/>
      <c r="H44" s="57"/>
      <c r="I44" s="57"/>
      <c r="J44" s="57"/>
      <c r="K44" s="57"/>
      <c r="L44" s="57"/>
      <c r="M44" s="57"/>
    </row>
    <row r="46" spans="1:14" ht="12.75" customHeight="1">
      <c r="C46" s="57"/>
      <c r="D46" s="57"/>
      <c r="G46" s="57"/>
      <c r="H46" s="57"/>
      <c r="I46" s="57"/>
      <c r="J46" s="57"/>
      <c r="K46" s="57"/>
      <c r="L46" s="57"/>
      <c r="M46" s="57"/>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C6:M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A2" sqref="A2:J2"/>
    </sheetView>
  </sheetViews>
  <sheetFormatPr defaultRowHeight="12.75"/>
  <cols>
    <col min="1" max="1" width="1" customWidth="1"/>
    <col min="2" max="2" width="45.28515625" customWidth="1"/>
    <col min="3" max="10" width="11.42578125" customWidth="1"/>
    <col min="11" max="11" width="3" customWidth="1"/>
  </cols>
  <sheetData>
    <row r="1" spans="1:18" ht="15" customHeight="1">
      <c r="A1" s="5"/>
      <c r="B1" s="6"/>
      <c r="C1" s="5"/>
      <c r="D1" s="5"/>
      <c r="E1" s="5"/>
      <c r="F1" s="5"/>
      <c r="G1" s="5"/>
      <c r="H1" s="5"/>
      <c r="I1" s="5"/>
      <c r="J1" s="5"/>
      <c r="K1" s="5"/>
    </row>
    <row r="2" spans="1:18" ht="30.75" customHeight="1">
      <c r="A2" s="264" t="s">
        <v>17</v>
      </c>
      <c r="B2" s="264"/>
      <c r="C2" s="264"/>
      <c r="D2" s="264"/>
      <c r="E2" s="264"/>
      <c r="F2" s="264"/>
      <c r="G2" s="264"/>
      <c r="H2" s="264"/>
      <c r="I2" s="264"/>
      <c r="J2" s="264"/>
      <c r="K2" s="5"/>
    </row>
    <row r="3" spans="1:18" ht="14.25" customHeight="1">
      <c r="A3" s="5"/>
      <c r="B3" s="8"/>
      <c r="C3" s="5"/>
      <c r="D3" s="5"/>
      <c r="E3" s="5"/>
      <c r="F3" s="5"/>
      <c r="G3" s="5"/>
      <c r="H3" s="5"/>
      <c r="I3" s="5"/>
      <c r="J3" s="5"/>
      <c r="K3" s="5"/>
    </row>
    <row r="4" spans="1:18" s="16" customFormat="1" ht="15" customHeight="1">
      <c r="A4" s="9"/>
      <c r="B4" s="9"/>
      <c r="C4" s="15" t="s">
        <v>168</v>
      </c>
      <c r="D4" s="15" t="s">
        <v>169</v>
      </c>
      <c r="E4" s="15" t="s">
        <v>170</v>
      </c>
      <c r="F4" s="15" t="s">
        <v>171</v>
      </c>
      <c r="G4" s="15" t="s">
        <v>168</v>
      </c>
      <c r="H4" s="15" t="s">
        <v>169</v>
      </c>
      <c r="I4" s="15" t="s">
        <v>170</v>
      </c>
      <c r="J4" s="15" t="s">
        <v>171</v>
      </c>
      <c r="K4" s="10"/>
    </row>
    <row r="5" spans="1:18" s="16" customFormat="1" ht="15" customHeight="1">
      <c r="A5" s="9"/>
      <c r="B5" s="67" t="s">
        <v>6</v>
      </c>
      <c r="C5" s="15" t="s">
        <v>101</v>
      </c>
      <c r="D5" s="15" t="s">
        <v>101</v>
      </c>
      <c r="E5" s="15" t="s">
        <v>101</v>
      </c>
      <c r="F5" s="15" t="s">
        <v>101</v>
      </c>
      <c r="G5" s="15" t="s">
        <v>67</v>
      </c>
      <c r="H5" s="15" t="s">
        <v>67</v>
      </c>
      <c r="I5" s="15" t="s">
        <v>67</v>
      </c>
      <c r="J5" s="15" t="s">
        <v>67</v>
      </c>
      <c r="K5" s="10"/>
    </row>
    <row r="6" spans="1:18" s="16" customFormat="1" ht="6" customHeight="1">
      <c r="A6" s="21"/>
      <c r="B6" s="22"/>
      <c r="C6" s="27"/>
      <c r="D6" s="27"/>
      <c r="E6" s="27"/>
      <c r="F6" s="27"/>
      <c r="G6" s="27"/>
      <c r="H6" s="27"/>
      <c r="I6" s="27"/>
      <c r="J6" s="27"/>
      <c r="K6" s="29"/>
    </row>
    <row r="7" spans="1:18" s="16" customFormat="1" ht="6" customHeight="1">
      <c r="A7" s="9"/>
      <c r="B7" s="10"/>
      <c r="C7" s="10"/>
      <c r="D7" s="10"/>
      <c r="E7" s="10"/>
      <c r="F7" s="10"/>
      <c r="G7" s="10"/>
      <c r="H7" s="10"/>
      <c r="I7" s="10"/>
      <c r="J7" s="10"/>
      <c r="K7" s="10"/>
    </row>
    <row r="8" spans="1:18" s="16" customFormat="1" ht="19.5" customHeight="1">
      <c r="A8" s="45" t="s">
        <v>44</v>
      </c>
      <c r="B8" s="45"/>
      <c r="C8" s="106">
        <v>1095.4490000000001</v>
      </c>
      <c r="D8" s="106">
        <v>1137.096</v>
      </c>
      <c r="E8" s="106">
        <v>1000.84</v>
      </c>
      <c r="F8" s="106">
        <v>1050.3579999999999</v>
      </c>
      <c r="G8" s="106">
        <v>982.56299999999999</v>
      </c>
      <c r="H8" s="106">
        <v>899.83799999999997</v>
      </c>
      <c r="I8" s="106">
        <v>804.90200000000004</v>
      </c>
      <c r="J8" s="106">
        <v>1023.287</v>
      </c>
      <c r="K8" s="34"/>
      <c r="L8" s="106"/>
      <c r="M8" s="106"/>
      <c r="N8" s="106"/>
      <c r="O8" s="106"/>
      <c r="P8" s="106"/>
      <c r="Q8" s="106"/>
      <c r="R8" s="106"/>
    </row>
    <row r="9" spans="1:18" s="16" customFormat="1" ht="19.5" customHeight="1">
      <c r="A9" s="40"/>
      <c r="B9" s="40" t="s">
        <v>14</v>
      </c>
      <c r="C9" s="57">
        <v>421.65300000000002</v>
      </c>
      <c r="D9" s="57">
        <v>404.73700000000002</v>
      </c>
      <c r="E9" s="57">
        <v>398.84699999999998</v>
      </c>
      <c r="F9" s="57">
        <v>459.255</v>
      </c>
      <c r="G9" s="57">
        <v>301.36900000000003</v>
      </c>
      <c r="H9" s="57">
        <v>365.798</v>
      </c>
      <c r="I9" s="57">
        <v>264.09300000000002</v>
      </c>
      <c r="J9" s="57">
        <v>485.88299999999998</v>
      </c>
      <c r="K9" s="34"/>
      <c r="L9" s="57"/>
      <c r="M9" s="57"/>
      <c r="N9" s="57"/>
      <c r="O9" s="57"/>
      <c r="P9" s="57"/>
      <c r="Q9" s="57"/>
      <c r="R9" s="57"/>
    </row>
    <row r="10" spans="1:18" s="16" customFormat="1" ht="19.5" customHeight="1">
      <c r="A10" s="40"/>
      <c r="B10" s="134" t="s">
        <v>40</v>
      </c>
      <c r="C10" s="102">
        <v>86.471999999999994</v>
      </c>
      <c r="D10" s="102">
        <v>74.888000000000005</v>
      </c>
      <c r="E10" s="102">
        <v>85.614000000000004</v>
      </c>
      <c r="F10" s="102">
        <v>155.411</v>
      </c>
      <c r="G10" s="102">
        <v>96.741</v>
      </c>
      <c r="H10" s="102">
        <v>121.562</v>
      </c>
      <c r="I10" s="102">
        <v>113.116</v>
      </c>
      <c r="J10" s="102">
        <v>100.866</v>
      </c>
      <c r="K10" s="34"/>
      <c r="L10" s="57"/>
      <c r="M10" s="57"/>
      <c r="N10" s="57"/>
      <c r="O10" s="57"/>
      <c r="P10" s="57"/>
      <c r="Q10" s="57"/>
      <c r="R10" s="57"/>
    </row>
    <row r="11" spans="1:18" s="16" customFormat="1" ht="19.5" customHeight="1">
      <c r="A11" s="40"/>
      <c r="B11" s="134" t="s">
        <v>41</v>
      </c>
      <c r="C11" s="102">
        <v>290.35300000000001</v>
      </c>
      <c r="D11" s="102">
        <v>282.09699999999998</v>
      </c>
      <c r="E11" s="102">
        <v>277.27300000000002</v>
      </c>
      <c r="F11" s="102">
        <v>254.071</v>
      </c>
      <c r="G11" s="102">
        <v>163.31399999999999</v>
      </c>
      <c r="H11" s="102">
        <v>204.315</v>
      </c>
      <c r="I11" s="102">
        <v>112.56</v>
      </c>
      <c r="J11" s="102">
        <v>340.28800000000001</v>
      </c>
      <c r="K11" s="34"/>
      <c r="L11" s="57"/>
      <c r="M11" s="57"/>
      <c r="N11" s="57"/>
      <c r="O11" s="57"/>
      <c r="P11" s="57"/>
      <c r="Q11" s="57"/>
      <c r="R11" s="57"/>
    </row>
    <row r="12" spans="1:18" s="16" customFormat="1" ht="19.5" customHeight="1">
      <c r="A12" s="40"/>
      <c r="B12" s="134" t="s">
        <v>42</v>
      </c>
      <c r="C12" s="102">
        <v>44.828000000000003</v>
      </c>
      <c r="D12" s="102">
        <v>48.189</v>
      </c>
      <c r="E12" s="102">
        <v>36.284999999999997</v>
      </c>
      <c r="F12" s="102">
        <v>50.192</v>
      </c>
      <c r="G12" s="102">
        <v>41.314</v>
      </c>
      <c r="H12" s="102">
        <v>40.090000000000003</v>
      </c>
      <c r="I12" s="102">
        <v>38.415999999999997</v>
      </c>
      <c r="J12" s="102">
        <v>45.304000000000002</v>
      </c>
      <c r="K12" s="34"/>
      <c r="L12" s="102"/>
      <c r="M12" s="102"/>
      <c r="N12" s="102"/>
      <c r="O12" s="102"/>
      <c r="P12" s="102"/>
      <c r="Q12" s="102"/>
      <c r="R12" s="102"/>
    </row>
    <row r="13" spans="1:18" s="39" customFormat="1" ht="19.5" customHeight="1">
      <c r="A13" s="40"/>
      <c r="B13" s="40" t="s">
        <v>16</v>
      </c>
      <c r="C13" s="57">
        <v>568.96299999999997</v>
      </c>
      <c r="D13" s="57">
        <v>633.37699999999995</v>
      </c>
      <c r="E13" s="57">
        <v>497.02199999999999</v>
      </c>
      <c r="F13" s="57">
        <v>482.17</v>
      </c>
      <c r="G13" s="57">
        <v>571.93600000000004</v>
      </c>
      <c r="H13" s="57">
        <v>425.85</v>
      </c>
      <c r="I13" s="57">
        <v>434.90100000000001</v>
      </c>
      <c r="J13" s="57">
        <v>423.24299999999999</v>
      </c>
      <c r="K13" s="15"/>
      <c r="L13" s="102"/>
      <c r="M13" s="102"/>
      <c r="N13" s="102"/>
      <c r="O13" s="102"/>
      <c r="P13" s="102"/>
      <c r="Q13" s="102"/>
      <c r="R13" s="102"/>
    </row>
    <row r="14" spans="1:18" s="16" customFormat="1" ht="19.5" customHeight="1">
      <c r="A14" s="40"/>
      <c r="B14" s="40" t="s">
        <v>15</v>
      </c>
      <c r="C14" s="57">
        <v>105.212</v>
      </c>
      <c r="D14" s="57">
        <v>101.842</v>
      </c>
      <c r="E14" s="57">
        <v>107.095</v>
      </c>
      <c r="F14" s="57">
        <v>111.928</v>
      </c>
      <c r="G14" s="57">
        <v>109.587</v>
      </c>
      <c r="H14" s="57">
        <v>113.79300000000001</v>
      </c>
      <c r="I14" s="57">
        <v>109.806</v>
      </c>
      <c r="J14" s="57">
        <v>112.67</v>
      </c>
      <c r="K14" s="34"/>
      <c r="L14" s="102"/>
      <c r="M14" s="102"/>
      <c r="N14" s="102"/>
      <c r="O14" s="102"/>
      <c r="P14" s="102"/>
      <c r="Q14" s="102"/>
      <c r="R14" s="102"/>
    </row>
    <row r="15" spans="1:18" s="16" customFormat="1" ht="19.5" customHeight="1">
      <c r="A15" s="40"/>
      <c r="B15" s="40" t="s">
        <v>43</v>
      </c>
      <c r="C15" s="57">
        <v>-0.88400000000000001</v>
      </c>
      <c r="D15" s="57">
        <v>-0.34399999999999997</v>
      </c>
      <c r="E15" s="57">
        <v>-0.97899999999999998</v>
      </c>
      <c r="F15" s="57">
        <v>-0.74099999999999999</v>
      </c>
      <c r="G15" s="57">
        <v>-0.68100000000000005</v>
      </c>
      <c r="H15" s="57">
        <v>-2.4079999999999999</v>
      </c>
      <c r="I15" s="57">
        <v>-1.657</v>
      </c>
      <c r="J15" s="57">
        <v>-0.48299999999999998</v>
      </c>
      <c r="K15" s="34"/>
    </row>
    <row r="16" spans="1:18" s="16" customFormat="1" ht="19.5" customHeight="1">
      <c r="A16" s="31"/>
      <c r="B16" s="40"/>
      <c r="C16" s="37"/>
      <c r="D16" s="37"/>
      <c r="E16" s="37"/>
      <c r="F16" s="37"/>
      <c r="G16" s="37"/>
      <c r="H16" s="37"/>
      <c r="I16" s="37"/>
      <c r="J16" s="37"/>
      <c r="K16" s="34"/>
      <c r="L16" s="106"/>
      <c r="M16" s="106"/>
      <c r="N16" s="106"/>
      <c r="O16" s="106"/>
      <c r="P16" s="106"/>
      <c r="Q16" s="106"/>
      <c r="R16" s="106"/>
    </row>
    <row r="17" spans="1:18" s="16" customFormat="1" ht="19.5" customHeight="1">
      <c r="A17" s="45" t="s">
        <v>45</v>
      </c>
      <c r="B17" s="45"/>
      <c r="C17" s="106">
        <v>-433.20699999999999</v>
      </c>
      <c r="D17" s="106">
        <v>-415.79300000000001</v>
      </c>
      <c r="E17" s="106">
        <v>-430.05799999999999</v>
      </c>
      <c r="F17" s="106">
        <v>-428.07100000000003</v>
      </c>
      <c r="G17" s="106">
        <v>-450.73700000000002</v>
      </c>
      <c r="H17" s="106">
        <v>-424.65499999999997</v>
      </c>
      <c r="I17" s="106">
        <v>-428.95699999999999</v>
      </c>
      <c r="J17" s="106">
        <v>-405.69900000000001</v>
      </c>
      <c r="K17" s="34"/>
      <c r="L17" s="57"/>
      <c r="M17" s="57"/>
      <c r="N17" s="57"/>
      <c r="O17" s="57"/>
      <c r="P17" s="57"/>
      <c r="Q17" s="57"/>
      <c r="R17" s="57"/>
    </row>
    <row r="18" spans="1:18" s="16" customFormat="1" ht="19.5" customHeight="1">
      <c r="A18" s="40"/>
      <c r="B18" s="40" t="s">
        <v>14</v>
      </c>
      <c r="C18" s="57">
        <v>-138.267</v>
      </c>
      <c r="D18" s="57">
        <v>-142.31200000000001</v>
      </c>
      <c r="E18" s="57">
        <v>-140.92099999999999</v>
      </c>
      <c r="F18" s="57">
        <v>-133.614</v>
      </c>
      <c r="G18" s="57">
        <v>-142.21299999999999</v>
      </c>
      <c r="H18" s="57">
        <v>-146.36000000000001</v>
      </c>
      <c r="I18" s="57">
        <v>-139.048</v>
      </c>
      <c r="J18" s="57">
        <v>-134.24299999999999</v>
      </c>
      <c r="K18" s="34"/>
      <c r="L18" s="57"/>
      <c r="M18" s="57"/>
      <c r="N18" s="57"/>
      <c r="O18" s="57"/>
      <c r="P18" s="57"/>
      <c r="Q18" s="57"/>
      <c r="R18" s="57"/>
    </row>
    <row r="19" spans="1:18" s="16" customFormat="1" ht="19.5" customHeight="1">
      <c r="A19" s="40"/>
      <c r="B19" s="134" t="s">
        <v>40</v>
      </c>
      <c r="C19" s="102">
        <v>-24.628</v>
      </c>
      <c r="D19" s="102">
        <v>-26.292999999999999</v>
      </c>
      <c r="E19" s="102">
        <v>-25.042999999999999</v>
      </c>
      <c r="F19" s="102">
        <v>-24.986999999999998</v>
      </c>
      <c r="G19" s="102">
        <v>-27.361000000000001</v>
      </c>
      <c r="H19" s="102">
        <v>-25.794</v>
      </c>
      <c r="I19" s="102">
        <v>-24.977</v>
      </c>
      <c r="J19" s="102">
        <v>-29.46</v>
      </c>
      <c r="K19" s="34"/>
      <c r="L19" s="57"/>
      <c r="M19" s="57"/>
      <c r="N19" s="57"/>
      <c r="O19" s="57"/>
      <c r="P19" s="57"/>
      <c r="Q19" s="57"/>
      <c r="R19" s="57"/>
    </row>
    <row r="20" spans="1:18" s="16" customFormat="1" ht="19.5" customHeight="1">
      <c r="A20" s="40"/>
      <c r="B20" s="134" t="s">
        <v>41</v>
      </c>
      <c r="C20" s="102">
        <v>-93.936999999999998</v>
      </c>
      <c r="D20" s="102">
        <v>-98.001000000000005</v>
      </c>
      <c r="E20" s="102">
        <v>-96.183000000000007</v>
      </c>
      <c r="F20" s="102">
        <v>-88.427000000000007</v>
      </c>
      <c r="G20" s="102">
        <v>-94.037999999999997</v>
      </c>
      <c r="H20" s="102">
        <v>-99.820999999999998</v>
      </c>
      <c r="I20" s="102">
        <v>-93.757999999999996</v>
      </c>
      <c r="J20" s="102">
        <v>-79.584000000000003</v>
      </c>
      <c r="K20" s="34"/>
    </row>
    <row r="21" spans="1:18" s="16" customFormat="1" ht="19.5" customHeight="1">
      <c r="A21" s="40"/>
      <c r="B21" s="134" t="s">
        <v>42</v>
      </c>
      <c r="C21" s="102">
        <v>-19.702000000000002</v>
      </c>
      <c r="D21" s="102">
        <v>-18.454999999999998</v>
      </c>
      <c r="E21" s="102">
        <v>-20.021000000000001</v>
      </c>
      <c r="F21" s="102">
        <v>-20.617999999999999</v>
      </c>
      <c r="G21" s="102">
        <v>-20.814</v>
      </c>
      <c r="H21" s="102">
        <v>-20.914000000000001</v>
      </c>
      <c r="I21" s="102">
        <v>-20.312000000000001</v>
      </c>
      <c r="J21" s="102">
        <v>-25.774000000000001</v>
      </c>
      <c r="K21" s="34"/>
      <c r="L21" s="106"/>
      <c r="M21" s="106"/>
      <c r="N21" s="106"/>
      <c r="O21" s="106"/>
      <c r="P21" s="106"/>
      <c r="Q21" s="106"/>
      <c r="R21" s="106"/>
    </row>
    <row r="22" spans="1:18" s="16" customFormat="1" ht="19.5" customHeight="1">
      <c r="A22" s="40"/>
      <c r="B22" s="40" t="s">
        <v>16</v>
      </c>
      <c r="C22" s="57">
        <v>-238.726</v>
      </c>
      <c r="D22" s="57">
        <v>-220.31399999999999</v>
      </c>
      <c r="E22" s="57">
        <v>-229.61199999999999</v>
      </c>
      <c r="F22" s="57">
        <v>-231.982</v>
      </c>
      <c r="G22" s="57">
        <v>-244.751</v>
      </c>
      <c r="H22" s="57">
        <v>-219.75899999999999</v>
      </c>
      <c r="I22" s="57">
        <v>-237.89500000000001</v>
      </c>
      <c r="J22" s="57">
        <v>-202.51499999999999</v>
      </c>
      <c r="K22" s="34"/>
      <c r="L22" s="57"/>
      <c r="M22" s="57"/>
      <c r="N22" s="57"/>
      <c r="O22" s="57"/>
      <c r="P22" s="57"/>
      <c r="Q22" s="57"/>
      <c r="R22" s="57"/>
    </row>
    <row r="23" spans="1:18" s="16" customFormat="1" ht="19.5" customHeight="1">
      <c r="A23" s="40"/>
      <c r="B23" s="40" t="s">
        <v>15</v>
      </c>
      <c r="C23" s="57">
        <v>-50.893999999999998</v>
      </c>
      <c r="D23" s="57">
        <v>-55.008000000000003</v>
      </c>
      <c r="E23" s="57">
        <v>-51.530999999999999</v>
      </c>
      <c r="F23" s="57">
        <v>-58.134999999999998</v>
      </c>
      <c r="G23" s="57">
        <v>-54.777000000000001</v>
      </c>
      <c r="H23" s="57">
        <v>-56.622</v>
      </c>
      <c r="I23" s="57">
        <v>-52.341000000000001</v>
      </c>
      <c r="J23" s="57">
        <v>-58.225000000000001</v>
      </c>
      <c r="K23" s="34"/>
      <c r="L23" s="57"/>
      <c r="M23" s="57"/>
      <c r="N23" s="57"/>
      <c r="O23" s="57"/>
      <c r="P23" s="57"/>
      <c r="Q23" s="57"/>
      <c r="R23" s="57"/>
    </row>
    <row r="24" spans="1:18" s="16" customFormat="1" ht="19.5" customHeight="1">
      <c r="A24" s="40"/>
      <c r="B24" s="40" t="s">
        <v>43</v>
      </c>
      <c r="C24" s="57">
        <v>0.35599999999999998</v>
      </c>
      <c r="D24" s="57">
        <v>0.247</v>
      </c>
      <c r="E24" s="57">
        <v>0.80800000000000005</v>
      </c>
      <c r="F24" s="57">
        <v>0.222</v>
      </c>
      <c r="G24" s="57">
        <v>0.28399999999999997</v>
      </c>
      <c r="H24" s="57">
        <v>0.46</v>
      </c>
      <c r="I24" s="57">
        <v>0.60899999999999999</v>
      </c>
      <c r="J24" s="57">
        <v>-0.13700000000000001</v>
      </c>
      <c r="K24" s="34"/>
      <c r="L24" s="57"/>
      <c r="M24" s="57"/>
      <c r="N24" s="57"/>
      <c r="O24" s="57"/>
      <c r="P24" s="57"/>
      <c r="Q24" s="57"/>
      <c r="R24" s="57"/>
    </row>
    <row r="25" spans="1:18" s="16" customFormat="1" ht="19.5" customHeight="1">
      <c r="A25" s="40"/>
      <c r="B25" s="31"/>
      <c r="C25" s="37"/>
      <c r="D25" s="37"/>
      <c r="E25" s="37"/>
      <c r="F25" s="37"/>
      <c r="G25" s="37"/>
      <c r="H25" s="37"/>
      <c r="I25" s="37"/>
      <c r="J25" s="37"/>
      <c r="K25" s="34"/>
    </row>
    <row r="26" spans="1:18" s="16" customFormat="1" ht="19.5" customHeight="1">
      <c r="A26" s="45" t="s">
        <v>46</v>
      </c>
      <c r="B26" s="45"/>
      <c r="C26" s="106">
        <v>-83.676000000000002</v>
      </c>
      <c r="D26" s="106">
        <v>-179.28200000000001</v>
      </c>
      <c r="E26" s="106">
        <v>-71.466999999999999</v>
      </c>
      <c r="F26" s="106">
        <v>-607.71299999999997</v>
      </c>
      <c r="G26" s="106">
        <v>0.253</v>
      </c>
      <c r="H26" s="106">
        <v>-100.992</v>
      </c>
      <c r="I26" s="106">
        <v>67.132000000000005</v>
      </c>
      <c r="J26" s="106">
        <v>-101.241</v>
      </c>
      <c r="K26" s="34"/>
      <c r="L26" s="106"/>
      <c r="M26" s="106"/>
      <c r="N26" s="106"/>
      <c r="O26" s="106"/>
      <c r="P26" s="106"/>
      <c r="Q26" s="106"/>
      <c r="R26" s="106"/>
    </row>
    <row r="27" spans="1:18" s="16" customFormat="1" ht="19.5" customHeight="1">
      <c r="A27" s="40"/>
      <c r="B27" s="40" t="s">
        <v>14</v>
      </c>
      <c r="C27" s="57">
        <v>-70.253</v>
      </c>
      <c r="D27" s="57">
        <v>-166.036</v>
      </c>
      <c r="E27" s="57">
        <v>-87.144999999999996</v>
      </c>
      <c r="F27" s="57">
        <v>-600.49400000000003</v>
      </c>
      <c r="G27" s="57">
        <v>5.2309999999999999</v>
      </c>
      <c r="H27" s="57">
        <v>-118.188</v>
      </c>
      <c r="I27" s="57">
        <v>52.874000000000002</v>
      </c>
      <c r="J27" s="57">
        <v>-49.923999999999999</v>
      </c>
      <c r="K27" s="34"/>
      <c r="L27" s="57"/>
      <c r="M27" s="57"/>
      <c r="N27" s="57"/>
      <c r="O27" s="57"/>
      <c r="P27" s="57"/>
      <c r="Q27" s="57"/>
      <c r="R27" s="57"/>
    </row>
    <row r="28" spans="1:18" s="16" customFormat="1" ht="19.5" customHeight="1">
      <c r="A28" s="40"/>
      <c r="B28" s="134" t="s">
        <v>40</v>
      </c>
      <c r="C28" s="102">
        <v>-17.108000000000001</v>
      </c>
      <c r="D28" s="102">
        <v>-58.064</v>
      </c>
      <c r="E28" s="102">
        <v>-48.311</v>
      </c>
      <c r="F28" s="102">
        <v>-568.83600000000001</v>
      </c>
      <c r="G28" s="102">
        <v>60.433</v>
      </c>
      <c r="H28" s="102">
        <v>-139.35599999999999</v>
      </c>
      <c r="I28" s="102">
        <v>-17.568999999999999</v>
      </c>
      <c r="J28" s="102">
        <v>26.268999999999998</v>
      </c>
      <c r="K28" s="34"/>
      <c r="L28" s="57"/>
      <c r="M28" s="57"/>
      <c r="N28" s="57"/>
      <c r="O28" s="57"/>
      <c r="P28" s="57"/>
      <c r="Q28" s="57"/>
      <c r="R28" s="57"/>
    </row>
    <row r="29" spans="1:18" s="16" customFormat="1" ht="19.5" customHeight="1">
      <c r="A29" s="40"/>
      <c r="B29" s="134" t="s">
        <v>41</v>
      </c>
      <c r="C29" s="102">
        <v>-39.853999999999999</v>
      </c>
      <c r="D29" s="102">
        <v>-94.307000000000002</v>
      </c>
      <c r="E29" s="102">
        <v>-26.013999999999999</v>
      </c>
      <c r="F29" s="102">
        <v>-15.879</v>
      </c>
      <c r="G29" s="102">
        <v>-41.898000000000003</v>
      </c>
      <c r="H29" s="102">
        <v>-5.4980000000000002</v>
      </c>
      <c r="I29" s="102">
        <v>79.265000000000001</v>
      </c>
      <c r="J29" s="102">
        <v>-72.012</v>
      </c>
      <c r="K29" s="34"/>
      <c r="L29" s="57"/>
      <c r="M29" s="57"/>
      <c r="N29" s="57"/>
      <c r="O29" s="57"/>
      <c r="P29" s="57"/>
      <c r="Q29" s="57"/>
      <c r="R29" s="57"/>
    </row>
    <row r="30" spans="1:18" s="16" customFormat="1" ht="19.5" customHeight="1">
      <c r="A30" s="40"/>
      <c r="B30" s="134" t="s">
        <v>42</v>
      </c>
      <c r="C30" s="102">
        <v>-13.291</v>
      </c>
      <c r="D30" s="102">
        <v>-13.664999999999999</v>
      </c>
      <c r="E30" s="102">
        <v>-12.82</v>
      </c>
      <c r="F30" s="102">
        <v>-15.779</v>
      </c>
      <c r="G30" s="102">
        <v>-13.304</v>
      </c>
      <c r="H30" s="102">
        <v>26.666</v>
      </c>
      <c r="I30" s="102">
        <v>-8.8219999999999992</v>
      </c>
      <c r="J30" s="102">
        <v>-4.181</v>
      </c>
      <c r="K30" s="34"/>
    </row>
    <row r="31" spans="1:18" s="16" customFormat="1" ht="19.5" customHeight="1">
      <c r="A31" s="40"/>
      <c r="B31" s="40" t="s">
        <v>16</v>
      </c>
      <c r="C31" s="57">
        <v>-12.276</v>
      </c>
      <c r="D31" s="57">
        <v>-4.6989999999999998</v>
      </c>
      <c r="E31" s="57">
        <v>8.68</v>
      </c>
      <c r="F31" s="57">
        <v>-8.6620000000000008</v>
      </c>
      <c r="G31" s="57">
        <v>-3.423</v>
      </c>
      <c r="H31" s="57">
        <v>5.8109999999999999</v>
      </c>
      <c r="I31" s="57">
        <v>15.234</v>
      </c>
      <c r="J31" s="57">
        <v>-38.317999999999998</v>
      </c>
      <c r="K31" s="34"/>
    </row>
    <row r="32" spans="1:18" s="16" customFormat="1" ht="19.5" customHeight="1">
      <c r="A32" s="40"/>
      <c r="B32" s="40" t="s">
        <v>15</v>
      </c>
      <c r="C32" s="57">
        <v>-1.3129999999999999</v>
      </c>
      <c r="D32" s="57">
        <v>-8.548</v>
      </c>
      <c r="E32" s="57">
        <v>7.0220000000000002</v>
      </c>
      <c r="F32" s="57">
        <v>1.419</v>
      </c>
      <c r="G32" s="57">
        <v>-1.5549999999999999</v>
      </c>
      <c r="H32" s="57">
        <v>11.385</v>
      </c>
      <c r="I32" s="57">
        <v>-0.97599999999999998</v>
      </c>
      <c r="J32" s="57">
        <v>-12.999000000000001</v>
      </c>
      <c r="K32" s="34"/>
    </row>
    <row r="33" spans="1:11" s="16" customFormat="1" ht="19.5" customHeight="1">
      <c r="A33" s="40"/>
      <c r="B33" s="40" t="s">
        <v>43</v>
      </c>
      <c r="C33" s="57">
        <v>0.16600000000000001</v>
      </c>
      <c r="D33" s="57">
        <v>1E-3</v>
      </c>
      <c r="E33" s="57">
        <v>-2.4E-2</v>
      </c>
      <c r="F33" s="57">
        <v>2.4E-2</v>
      </c>
      <c r="G33" s="57">
        <v>0</v>
      </c>
      <c r="H33" s="57">
        <v>0</v>
      </c>
      <c r="I33" s="57">
        <v>0</v>
      </c>
      <c r="J33" s="57">
        <v>0</v>
      </c>
      <c r="K33" s="34"/>
    </row>
    <row r="34" spans="1:11" s="16" customFormat="1" ht="19.5" customHeight="1">
      <c r="A34" s="40"/>
      <c r="B34" s="31"/>
      <c r="C34" s="57"/>
      <c r="D34" s="37"/>
      <c r="E34" s="37"/>
      <c r="F34" s="37"/>
      <c r="G34" s="37"/>
      <c r="H34" s="37"/>
      <c r="I34" s="37"/>
      <c r="J34" s="37"/>
      <c r="K34" s="34"/>
    </row>
    <row r="35" spans="1:11" ht="19.5" customHeight="1">
      <c r="A35" s="45" t="s">
        <v>47</v>
      </c>
      <c r="B35" s="45"/>
      <c r="C35" s="106">
        <v>578.56600000000003</v>
      </c>
      <c r="D35" s="106">
        <v>542.02099999999996</v>
      </c>
      <c r="E35" s="106">
        <v>499.315</v>
      </c>
      <c r="F35" s="106">
        <v>14.574</v>
      </c>
      <c r="G35" s="106">
        <v>532.07899999999995</v>
      </c>
      <c r="H35" s="106">
        <v>374.19099999999997</v>
      </c>
      <c r="I35" s="106">
        <v>443.077</v>
      </c>
      <c r="J35" s="106">
        <v>516.34699999999998</v>
      </c>
      <c r="K35" s="5"/>
    </row>
    <row r="36" spans="1:11" ht="19.5" customHeight="1">
      <c r="A36" s="40"/>
      <c r="B36" s="40" t="s">
        <v>14</v>
      </c>
      <c r="C36" s="57">
        <v>213.13300000000001</v>
      </c>
      <c r="D36" s="57">
        <v>96.388999999999996</v>
      </c>
      <c r="E36" s="57">
        <v>170.78100000000001</v>
      </c>
      <c r="F36" s="57">
        <v>-274.85300000000001</v>
      </c>
      <c r="G36" s="57">
        <v>164.387</v>
      </c>
      <c r="H36" s="57">
        <v>101.25</v>
      </c>
      <c r="I36" s="57">
        <v>177.91900000000001</v>
      </c>
      <c r="J36" s="57">
        <v>301.71600000000001</v>
      </c>
      <c r="K36" s="5"/>
    </row>
    <row r="37" spans="1:11" ht="19.5" customHeight="1">
      <c r="A37" s="40"/>
      <c r="B37" s="134" t="s">
        <v>40</v>
      </c>
      <c r="C37" s="102">
        <v>44.735999999999997</v>
      </c>
      <c r="D37" s="102">
        <v>-9.4689999999999994</v>
      </c>
      <c r="E37" s="102">
        <v>12.26</v>
      </c>
      <c r="F37" s="102">
        <v>-438.41199999999998</v>
      </c>
      <c r="G37" s="102">
        <v>129.81299999999999</v>
      </c>
      <c r="H37" s="102">
        <v>-43.588000000000001</v>
      </c>
      <c r="I37" s="102">
        <v>70.569999999999993</v>
      </c>
      <c r="J37" s="102">
        <v>97.674999999999997</v>
      </c>
      <c r="K37" s="5"/>
    </row>
    <row r="38" spans="1:11" ht="19.5" customHeight="1">
      <c r="A38" s="40"/>
      <c r="B38" s="134" t="s">
        <v>41</v>
      </c>
      <c r="C38" s="102">
        <v>156.56200000000001</v>
      </c>
      <c r="D38" s="102">
        <v>89.789000000000001</v>
      </c>
      <c r="E38" s="102">
        <v>155.07599999999999</v>
      </c>
      <c r="F38" s="102">
        <v>149.76499999999999</v>
      </c>
      <c r="G38" s="102">
        <v>27.378</v>
      </c>
      <c r="H38" s="102">
        <v>98.995999999999995</v>
      </c>
      <c r="I38" s="102">
        <v>98.066999999999993</v>
      </c>
      <c r="J38" s="102">
        <v>188.69200000000001</v>
      </c>
      <c r="K38" s="5"/>
    </row>
    <row r="39" spans="1:11" ht="19.5" customHeight="1">
      <c r="A39" s="40"/>
      <c r="B39" s="134" t="s">
        <v>42</v>
      </c>
      <c r="C39" s="102">
        <v>11.835000000000001</v>
      </c>
      <c r="D39" s="102">
        <v>16.068999999999999</v>
      </c>
      <c r="E39" s="102">
        <v>3.444</v>
      </c>
      <c r="F39" s="102">
        <v>13.795</v>
      </c>
      <c r="G39" s="102">
        <v>7.1959999999999997</v>
      </c>
      <c r="H39" s="102">
        <v>45.841999999999999</v>
      </c>
      <c r="I39" s="102">
        <v>9.282</v>
      </c>
      <c r="J39" s="102">
        <v>15.349</v>
      </c>
      <c r="K39" s="5"/>
    </row>
    <row r="40" spans="1:11" ht="19.5" customHeight="1">
      <c r="A40" s="40"/>
      <c r="B40" s="40" t="s">
        <v>16</v>
      </c>
      <c r="C40" s="57">
        <v>317.96100000000001</v>
      </c>
      <c r="D40" s="57">
        <v>408.36399999999998</v>
      </c>
      <c r="E40" s="57">
        <v>276.08999999999997</v>
      </c>
      <c r="F40" s="57">
        <v>241.52600000000001</v>
      </c>
      <c r="G40" s="57">
        <v>323.762</v>
      </c>
      <c r="H40" s="57">
        <v>211.90199999999999</v>
      </c>
      <c r="I40" s="57">
        <v>212.24</v>
      </c>
      <c r="J40" s="57">
        <v>182.41</v>
      </c>
      <c r="K40" s="5"/>
    </row>
    <row r="41" spans="1:11" ht="19.5" customHeight="1">
      <c r="A41" s="40"/>
      <c r="B41" s="40" t="s">
        <v>15</v>
      </c>
      <c r="C41" s="57">
        <v>53.005000000000003</v>
      </c>
      <c r="D41" s="57">
        <v>38.286000000000001</v>
      </c>
      <c r="E41" s="57">
        <v>62.585999999999999</v>
      </c>
      <c r="F41" s="57">
        <v>55.212000000000003</v>
      </c>
      <c r="G41" s="57">
        <v>53.255000000000003</v>
      </c>
      <c r="H41" s="57">
        <v>68.555999999999997</v>
      </c>
      <c r="I41" s="57">
        <v>56.488999999999997</v>
      </c>
      <c r="J41" s="57">
        <v>41.445999999999998</v>
      </c>
      <c r="K41" s="5"/>
    </row>
    <row r="42" spans="1:11" ht="19.5" customHeight="1">
      <c r="A42" s="40"/>
      <c r="B42" s="40" t="s">
        <v>43</v>
      </c>
      <c r="C42" s="57">
        <v>-0.36199999999999999</v>
      </c>
      <c r="D42" s="57">
        <v>-9.6000000000000002E-2</v>
      </c>
      <c r="E42" s="57">
        <v>-0.19500000000000001</v>
      </c>
      <c r="F42" s="57">
        <v>-0.495</v>
      </c>
      <c r="G42" s="57">
        <v>-0.39700000000000002</v>
      </c>
      <c r="H42" s="57">
        <v>-1.948</v>
      </c>
      <c r="I42" s="57">
        <v>-1.048</v>
      </c>
      <c r="J42" s="57">
        <v>-0.62</v>
      </c>
      <c r="K42" s="5"/>
    </row>
    <row r="43" spans="1:11" ht="19.5" customHeight="1">
      <c r="A43" s="40"/>
      <c r="B43" s="31"/>
      <c r="C43" s="57"/>
      <c r="D43" s="37"/>
      <c r="E43" s="37"/>
      <c r="F43" s="37"/>
      <c r="G43" s="37"/>
      <c r="H43" s="37"/>
      <c r="I43" s="37"/>
      <c r="J43" s="37"/>
      <c r="K43" s="5"/>
    </row>
    <row r="44" spans="1:11" ht="19.5" customHeight="1">
      <c r="A44" s="45" t="s">
        <v>188</v>
      </c>
      <c r="B44" s="45"/>
      <c r="C44" s="106">
        <v>90810.261499999993</v>
      </c>
      <c r="D44" s="106">
        <v>84624.52</v>
      </c>
      <c r="E44" s="106">
        <v>81681.503500000006</v>
      </c>
      <c r="F44" s="106">
        <v>74528.342499999999</v>
      </c>
      <c r="G44" s="106">
        <v>76850.358500000002</v>
      </c>
      <c r="H44" s="106">
        <v>70338.001999999993</v>
      </c>
      <c r="I44" s="106">
        <v>70165.935500000007</v>
      </c>
      <c r="J44" s="106">
        <v>67461.511499999993</v>
      </c>
      <c r="K44" s="5"/>
    </row>
    <row r="45" spans="1:11" ht="19.5" customHeight="1">
      <c r="A45" s="40"/>
      <c r="B45" s="40" t="s">
        <v>14</v>
      </c>
      <c r="C45" s="57">
        <v>48132.219499999999</v>
      </c>
      <c r="D45" s="57">
        <v>45500.749000000003</v>
      </c>
      <c r="E45" s="57">
        <v>41615.122000000003</v>
      </c>
      <c r="F45" s="57">
        <v>36251.277499999997</v>
      </c>
      <c r="G45" s="57">
        <v>35309.578000000001</v>
      </c>
      <c r="H45" s="57">
        <v>33352.789499999999</v>
      </c>
      <c r="I45" s="57">
        <v>33617.180500000002</v>
      </c>
      <c r="J45" s="57">
        <v>32074.129000000001</v>
      </c>
      <c r="K45" s="5"/>
    </row>
    <row r="46" spans="1:11" ht="19.5" customHeight="1">
      <c r="A46" s="40"/>
      <c r="B46" s="134" t="s">
        <v>40</v>
      </c>
      <c r="C46" s="102">
        <v>13282.891</v>
      </c>
      <c r="D46" s="102">
        <v>13579.2145</v>
      </c>
      <c r="E46" s="102">
        <v>12778.4115</v>
      </c>
      <c r="F46" s="102">
        <v>11160.216</v>
      </c>
      <c r="G46" s="102">
        <v>11964.802</v>
      </c>
      <c r="H46" s="102">
        <v>10591.8585</v>
      </c>
      <c r="I46" s="102">
        <v>10874.344499999999</v>
      </c>
      <c r="J46" s="102">
        <v>10296.352500000001</v>
      </c>
      <c r="K46" s="5"/>
    </row>
    <row r="47" spans="1:11" ht="19.5" customHeight="1">
      <c r="A47" s="40"/>
      <c r="B47" s="134" t="s">
        <v>41</v>
      </c>
      <c r="C47" s="102">
        <v>29535.176500000001</v>
      </c>
      <c r="D47" s="102">
        <v>26852.2575</v>
      </c>
      <c r="E47" s="102">
        <v>24164.344000000001</v>
      </c>
      <c r="F47" s="102">
        <v>19345.550500000001</v>
      </c>
      <c r="G47" s="102">
        <v>19189.482499999998</v>
      </c>
      <c r="H47" s="102">
        <v>17993.857</v>
      </c>
      <c r="I47" s="102">
        <v>17913.977999999999</v>
      </c>
      <c r="J47" s="102">
        <v>16625.554499999998</v>
      </c>
      <c r="K47" s="5"/>
    </row>
    <row r="48" spans="1:11" ht="19.5" customHeight="1">
      <c r="A48" s="40"/>
      <c r="B48" s="134" t="s">
        <v>42</v>
      </c>
      <c r="C48" s="102">
        <v>5314.152</v>
      </c>
      <c r="D48" s="102">
        <v>5069.277</v>
      </c>
      <c r="E48" s="102">
        <v>4672.3665000000001</v>
      </c>
      <c r="F48" s="102">
        <v>5745.5110000000004</v>
      </c>
      <c r="G48" s="102">
        <v>4155.2934999999998</v>
      </c>
      <c r="H48" s="102">
        <v>4767.0739999999996</v>
      </c>
      <c r="I48" s="102">
        <v>4828.8580000000002</v>
      </c>
      <c r="J48" s="102">
        <v>5152.2219999999998</v>
      </c>
      <c r="K48" s="5"/>
    </row>
    <row r="49" spans="1:11" ht="19.5" customHeight="1">
      <c r="A49" s="40"/>
      <c r="B49" s="40" t="s">
        <v>16</v>
      </c>
      <c r="C49" s="57">
        <v>38040.0245</v>
      </c>
      <c r="D49" s="57">
        <v>34517.805</v>
      </c>
      <c r="E49" s="57">
        <v>35663.690499999997</v>
      </c>
      <c r="F49" s="57">
        <v>33631.154999999999</v>
      </c>
      <c r="G49" s="57">
        <v>36570.551500000001</v>
      </c>
      <c r="H49" s="57">
        <v>31566.162</v>
      </c>
      <c r="I49" s="57">
        <v>31004.644499999999</v>
      </c>
      <c r="J49" s="57">
        <v>30174.4575</v>
      </c>
      <c r="K49" s="5"/>
    </row>
    <row r="50" spans="1:11" ht="19.5" customHeight="1">
      <c r="A50" s="40"/>
      <c r="B50" s="40" t="s">
        <v>15</v>
      </c>
      <c r="C50" s="57">
        <v>4638.0924999999997</v>
      </c>
      <c r="D50" s="57">
        <v>4606.0535</v>
      </c>
      <c r="E50" s="57">
        <v>4468.143</v>
      </c>
      <c r="F50" s="57">
        <v>4712.5439999999999</v>
      </c>
      <c r="G50" s="57">
        <v>4813.3</v>
      </c>
      <c r="H50" s="57">
        <v>5664.9459999999999</v>
      </c>
      <c r="I50" s="57">
        <v>5304.0294999999996</v>
      </c>
      <c r="J50" s="57">
        <v>5346.4769999999999</v>
      </c>
      <c r="K50" s="5"/>
    </row>
    <row r="51" spans="1:11" ht="19.5" customHeight="1">
      <c r="A51" s="40"/>
      <c r="B51" s="40" t="s">
        <v>43</v>
      </c>
      <c r="C51" s="57">
        <v>-7.4999999999999997E-2</v>
      </c>
      <c r="D51" s="57">
        <v>-8.7499999999999994E-2</v>
      </c>
      <c r="E51" s="57">
        <v>-65.451999999999998</v>
      </c>
      <c r="F51" s="57">
        <v>-66.634</v>
      </c>
      <c r="G51" s="57">
        <v>156.929</v>
      </c>
      <c r="H51" s="57">
        <v>-245.8955</v>
      </c>
      <c r="I51" s="57">
        <v>240.08099999999999</v>
      </c>
      <c r="J51" s="57">
        <v>-133.55199999999999</v>
      </c>
      <c r="K51" s="5"/>
    </row>
    <row r="52" spans="1:11">
      <c r="A52" s="5"/>
      <c r="B52" s="5"/>
      <c r="C52" s="5"/>
      <c r="D52" s="5"/>
      <c r="E52" s="5"/>
      <c r="F52" s="5"/>
      <c r="G52" s="5"/>
      <c r="H52" s="5"/>
      <c r="I52" s="5"/>
      <c r="J52" s="5"/>
      <c r="K52" s="5"/>
    </row>
    <row r="53" spans="1:11">
      <c r="A53" s="5"/>
      <c r="B53" s="5"/>
      <c r="C53" s="5"/>
      <c r="D53" s="5"/>
      <c r="E53" s="5"/>
      <c r="F53" s="5"/>
      <c r="G53" s="5"/>
      <c r="H53" s="5"/>
      <c r="I53" s="5"/>
      <c r="J53" s="5"/>
      <c r="K53" s="5"/>
    </row>
    <row r="54" spans="1:11">
      <c r="A54" s="5"/>
      <c r="B54" s="5"/>
      <c r="C54" s="5"/>
      <c r="D54" s="5"/>
      <c r="E54" s="5"/>
      <c r="F54" s="5"/>
      <c r="G54" s="5"/>
      <c r="H54" s="5"/>
      <c r="I54" s="5"/>
      <c r="J54" s="5"/>
      <c r="K54" s="5"/>
    </row>
    <row r="55" spans="1:11">
      <c r="A55" s="5"/>
      <c r="B55" s="5"/>
      <c r="C55" s="5"/>
      <c r="D55" s="5"/>
      <c r="E55" s="5"/>
      <c r="F55" s="5"/>
      <c r="G55" s="5"/>
      <c r="H55" s="5"/>
      <c r="I55" s="5"/>
      <c r="J55" s="5"/>
      <c r="K55" s="5"/>
    </row>
  </sheetData>
  <mergeCells count="1">
    <mergeCell ref="A2:J2"/>
  </mergeCells>
  <phoneticPr fontId="4" type="noConversion"/>
  <printOptions horizontalCentered="1" verticalCentered="1"/>
  <pageMargins left="0.15748031496062992" right="0.15748031496062992" top="0.15748031496062992" bottom="0.16" header="3.937007874015748E-2" footer="0.16"/>
  <pageSetup paperSize="9" scale="61" orientation="landscape" r:id="rId1"/>
  <headerFooter alignWithMargins="0"/>
  <ignoredErrors>
    <ignoredError sqref="C5:J5"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C6" sqref="C6:N6"/>
    </sheetView>
  </sheetViews>
  <sheetFormatPr defaultRowHeight="12.75"/>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64" t="s">
        <v>39</v>
      </c>
      <c r="B2" s="264"/>
      <c r="C2" s="264"/>
      <c r="D2" s="264"/>
      <c r="E2" s="264"/>
      <c r="F2" s="264"/>
      <c r="G2" s="264"/>
      <c r="H2" s="264"/>
      <c r="I2" s="264"/>
      <c r="J2" s="264"/>
      <c r="K2" s="264"/>
      <c r="L2" s="264"/>
      <c r="M2" s="264"/>
      <c r="N2" s="264"/>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1" t="s">
        <v>202</v>
      </c>
      <c r="D5" s="12"/>
      <c r="E5" s="13" t="s">
        <v>4</v>
      </c>
      <c r="F5" s="65" t="s">
        <v>5</v>
      </c>
      <c r="G5" s="15" t="s">
        <v>50</v>
      </c>
      <c r="H5" s="15" t="s">
        <v>66</v>
      </c>
      <c r="I5" s="15" t="s">
        <v>68</v>
      </c>
      <c r="J5" s="15" t="s">
        <v>69</v>
      </c>
      <c r="K5" s="15" t="s">
        <v>50</v>
      </c>
      <c r="L5" s="15" t="s">
        <v>66</v>
      </c>
      <c r="M5" s="15" t="s">
        <v>68</v>
      </c>
      <c r="N5" s="15" t="s">
        <v>69</v>
      </c>
      <c r="O5" s="10"/>
    </row>
    <row r="6" spans="1:15" s="16" customFormat="1" ht="15" customHeight="1">
      <c r="A6" s="9"/>
      <c r="B6" s="67" t="s">
        <v>6</v>
      </c>
      <c r="C6" s="18" t="s">
        <v>67</v>
      </c>
      <c r="D6" s="19" t="s">
        <v>101</v>
      </c>
      <c r="E6" s="20" t="s">
        <v>7</v>
      </c>
      <c r="F6" s="66" t="s">
        <v>10</v>
      </c>
      <c r="G6" s="15" t="s">
        <v>101</v>
      </c>
      <c r="H6" s="15" t="s">
        <v>101</v>
      </c>
      <c r="I6" s="15" t="s">
        <v>101</v>
      </c>
      <c r="J6" s="15" t="s">
        <v>101</v>
      </c>
      <c r="K6" s="15" t="s">
        <v>67</v>
      </c>
      <c r="L6" s="15" t="s">
        <v>67</v>
      </c>
      <c r="M6" s="15" t="s">
        <v>67</v>
      </c>
      <c r="N6" s="15" t="s">
        <v>67</v>
      </c>
      <c r="O6" s="10"/>
    </row>
    <row r="7" spans="1:15" s="16" customFormat="1" ht="6" customHeight="1">
      <c r="A7" s="21"/>
      <c r="B7" s="22"/>
      <c r="C7" s="23"/>
      <c r="D7" s="24"/>
      <c r="E7" s="25"/>
      <c r="F7" s="26"/>
      <c r="G7" s="27"/>
      <c r="H7" s="27"/>
      <c r="I7" s="27"/>
      <c r="J7" s="27"/>
      <c r="K7" s="27"/>
      <c r="L7" s="27"/>
      <c r="M7" s="27"/>
      <c r="N7" s="27"/>
      <c r="O7" s="29"/>
    </row>
    <row r="8" spans="1:15" s="16" customFormat="1" ht="19.5" customHeight="1">
      <c r="A8" s="9"/>
      <c r="B8" s="31" t="s">
        <v>70</v>
      </c>
      <c r="C8" s="101">
        <v>1066.1890000000001</v>
      </c>
      <c r="D8" s="102">
        <v>1061.8969999999999</v>
      </c>
      <c r="E8" s="33">
        <f t="shared" ref="E8:E25" si="0">IF(ISERROR(C8/D8-1)=TRUE,"n.m.",IF(OR(C8/D8-1&gt;150%=TRUE,C8/D8-1&lt;-100%=TRUE)=TRUE,"n.m.",C8/D8-1))</f>
        <v>4.0418232653451902E-3</v>
      </c>
      <c r="F8" s="63">
        <v>8.8347262918863202E-4</v>
      </c>
      <c r="G8" s="102">
        <v>270.30500000000001</v>
      </c>
      <c r="H8" s="102">
        <v>260.553</v>
      </c>
      <c r="I8" s="102">
        <v>256.72500000000002</v>
      </c>
      <c r="J8" s="102">
        <v>274.31400000000002</v>
      </c>
      <c r="K8" s="102">
        <v>270.12099999999998</v>
      </c>
      <c r="L8" s="102">
        <v>273.61399999999998</v>
      </c>
      <c r="M8" s="102">
        <v>271.67500000000001</v>
      </c>
      <c r="N8" s="102">
        <v>250.779</v>
      </c>
      <c r="O8" s="34"/>
    </row>
    <row r="9" spans="1:15" s="16" customFormat="1" ht="19.5" customHeight="1">
      <c r="A9" s="9"/>
      <c r="B9" s="31" t="s">
        <v>71</v>
      </c>
      <c r="C9" s="101">
        <v>16.777000000000001</v>
      </c>
      <c r="D9" s="102">
        <v>15.544</v>
      </c>
      <c r="E9" s="33">
        <f t="shared" si="0"/>
        <v>7.932321152856403E-2</v>
      </c>
      <c r="F9" s="63">
        <v>7.9387056023721689E-2</v>
      </c>
      <c r="G9" s="102">
        <v>3.5910000000000002</v>
      </c>
      <c r="H9" s="102">
        <v>4.62</v>
      </c>
      <c r="I9" s="102">
        <v>3.2149999999999999</v>
      </c>
      <c r="J9" s="102">
        <v>4.1180000000000003</v>
      </c>
      <c r="K9" s="102">
        <v>4.5620000000000003</v>
      </c>
      <c r="L9" s="102">
        <v>5.62</v>
      </c>
      <c r="M9" s="102">
        <v>3.6110000000000002</v>
      </c>
      <c r="N9" s="102">
        <v>2.984</v>
      </c>
      <c r="O9" s="34"/>
    </row>
    <row r="10" spans="1:15" s="16" customFormat="1" ht="19.5" customHeight="1">
      <c r="A10" s="9"/>
      <c r="B10" s="31" t="s">
        <v>72</v>
      </c>
      <c r="C10" s="101">
        <v>493.72800000000001</v>
      </c>
      <c r="D10" s="102">
        <v>512.05200000000002</v>
      </c>
      <c r="E10" s="33">
        <f t="shared" si="0"/>
        <v>-3.5785428042464429E-2</v>
      </c>
      <c r="F10" s="63">
        <v>-3.882452016346942E-2</v>
      </c>
      <c r="G10" s="102">
        <v>126.111</v>
      </c>
      <c r="H10" s="102">
        <v>127.13</v>
      </c>
      <c r="I10" s="102">
        <v>127.56</v>
      </c>
      <c r="J10" s="102">
        <v>131.251</v>
      </c>
      <c r="K10" s="102">
        <v>123.986</v>
      </c>
      <c r="L10" s="102">
        <v>127.779</v>
      </c>
      <c r="M10" s="102">
        <v>121.97199999999999</v>
      </c>
      <c r="N10" s="102">
        <v>119.991</v>
      </c>
      <c r="O10" s="34"/>
    </row>
    <row r="11" spans="1:15" s="16" customFormat="1" ht="19.5" customHeight="1">
      <c r="A11" s="9"/>
      <c r="B11" s="31" t="s">
        <v>73</v>
      </c>
      <c r="C11" s="101">
        <v>162.399</v>
      </c>
      <c r="D11" s="102">
        <v>180.363</v>
      </c>
      <c r="E11" s="33">
        <f t="shared" si="0"/>
        <v>-9.9599141730842833E-2</v>
      </c>
      <c r="F11" s="63">
        <v>-0.1025918252226402</v>
      </c>
      <c r="G11" s="102">
        <v>38.503999999999998</v>
      </c>
      <c r="H11" s="102">
        <v>64.402000000000001</v>
      </c>
      <c r="I11" s="102">
        <v>37.289000000000001</v>
      </c>
      <c r="J11" s="102">
        <v>40.167999999999999</v>
      </c>
      <c r="K11" s="102">
        <v>22.637</v>
      </c>
      <c r="L11" s="102">
        <v>34.198</v>
      </c>
      <c r="M11" s="102">
        <v>47.457000000000001</v>
      </c>
      <c r="N11" s="102">
        <v>58.106999999999999</v>
      </c>
      <c r="O11" s="34"/>
    </row>
    <row r="12" spans="1:15" s="16" customFormat="1" ht="19.5" customHeight="1">
      <c r="A12" s="9"/>
      <c r="B12" s="31" t="s">
        <v>74</v>
      </c>
      <c r="C12" s="101">
        <v>21.126000000000001</v>
      </c>
      <c r="D12" s="102">
        <v>22.686</v>
      </c>
      <c r="E12" s="33">
        <f t="shared" si="0"/>
        <v>-6.8764877016662229E-2</v>
      </c>
      <c r="F12" s="63">
        <v>-7.1555814094298328E-2</v>
      </c>
      <c r="G12" s="102">
        <v>5.0750000000000002</v>
      </c>
      <c r="H12" s="102">
        <v>2.9449999999999998</v>
      </c>
      <c r="I12" s="102">
        <v>8.202</v>
      </c>
      <c r="J12" s="102">
        <v>6.4640000000000004</v>
      </c>
      <c r="K12" s="102">
        <v>7.7439999999999998</v>
      </c>
      <c r="L12" s="102">
        <v>5.476</v>
      </c>
      <c r="M12" s="102">
        <v>2.8149999999999999</v>
      </c>
      <c r="N12" s="102">
        <v>5.0910000000000002</v>
      </c>
      <c r="O12" s="34"/>
    </row>
    <row r="13" spans="1:15" s="39" customFormat="1" ht="19.5" customHeight="1">
      <c r="A13" s="35"/>
      <c r="B13" s="36" t="s">
        <v>75</v>
      </c>
      <c r="C13" s="103">
        <v>1760.2190000000001</v>
      </c>
      <c r="D13" s="57">
        <v>1792.5419999999999</v>
      </c>
      <c r="E13" s="38">
        <f t="shared" si="0"/>
        <v>-1.8031934537656502E-2</v>
      </c>
      <c r="F13" s="89">
        <v>-2.1128544851162067E-2</v>
      </c>
      <c r="G13" s="57">
        <v>443.58600000000001</v>
      </c>
      <c r="H13" s="57">
        <v>459.65</v>
      </c>
      <c r="I13" s="57">
        <v>432.99099999999999</v>
      </c>
      <c r="J13" s="57">
        <v>456.315</v>
      </c>
      <c r="K13" s="57">
        <v>429.05</v>
      </c>
      <c r="L13" s="57">
        <v>446.68700000000001</v>
      </c>
      <c r="M13" s="57">
        <v>447.53</v>
      </c>
      <c r="N13" s="57">
        <v>436.952</v>
      </c>
      <c r="O13" s="15"/>
    </row>
    <row r="14" spans="1:15" s="16" customFormat="1" ht="19.5" customHeight="1">
      <c r="A14" s="9"/>
      <c r="B14" s="31" t="s">
        <v>76</v>
      </c>
      <c r="C14" s="101">
        <v>-457.61500000000001</v>
      </c>
      <c r="D14" s="102">
        <v>-445.64299999999997</v>
      </c>
      <c r="E14" s="33">
        <f t="shared" si="0"/>
        <v>2.686455301665247E-2</v>
      </c>
      <c r="F14" s="63">
        <v>2.3627995446197324E-2</v>
      </c>
      <c r="G14" s="102">
        <v>-111.746</v>
      </c>
      <c r="H14" s="102">
        <v>-114.423</v>
      </c>
      <c r="I14" s="102">
        <v>-111.892</v>
      </c>
      <c r="J14" s="102">
        <v>-107.58199999999999</v>
      </c>
      <c r="K14" s="102">
        <v>-113.227</v>
      </c>
      <c r="L14" s="102">
        <v>-116.73</v>
      </c>
      <c r="M14" s="102">
        <v>-115.864</v>
      </c>
      <c r="N14" s="102">
        <v>-111.794</v>
      </c>
      <c r="O14" s="34"/>
    </row>
    <row r="15" spans="1:15" s="16" customFormat="1" ht="19.5" customHeight="1">
      <c r="A15" s="9"/>
      <c r="B15" s="31" t="s">
        <v>77</v>
      </c>
      <c r="C15" s="101">
        <v>-288.03100000000001</v>
      </c>
      <c r="D15" s="102">
        <v>-298.54699999999997</v>
      </c>
      <c r="E15" s="33">
        <f t="shared" si="0"/>
        <v>-3.5223934589863504E-2</v>
      </c>
      <c r="F15" s="254">
        <v>-3.8264796472887275E-2</v>
      </c>
      <c r="G15" s="102">
        <v>-74.893000000000001</v>
      </c>
      <c r="H15" s="102">
        <v>-76.34</v>
      </c>
      <c r="I15" s="102">
        <v>-72.837000000000003</v>
      </c>
      <c r="J15" s="102">
        <v>-74.477000000000004</v>
      </c>
      <c r="K15" s="102">
        <v>-73.598000000000013</v>
      </c>
      <c r="L15" s="102">
        <v>-72.766999999999996</v>
      </c>
      <c r="M15" s="102">
        <v>-72.605000000000004</v>
      </c>
      <c r="N15" s="102">
        <v>-69.061000000000007</v>
      </c>
      <c r="O15" s="34"/>
    </row>
    <row r="16" spans="1:15" s="16" customFormat="1" ht="19.5" customHeight="1">
      <c r="A16" s="9"/>
      <c r="B16" s="31" t="s">
        <v>78</v>
      </c>
      <c r="C16" s="101">
        <v>0.76300000000000001</v>
      </c>
      <c r="D16" s="102">
        <v>1.2849999999999999</v>
      </c>
      <c r="E16" s="33">
        <f t="shared" si="0"/>
        <v>-0.40622568093385214</v>
      </c>
      <c r="F16" s="63">
        <v>-0.40809718848725923</v>
      </c>
      <c r="G16" s="102">
        <v>0.248</v>
      </c>
      <c r="H16" s="102">
        <v>0.254</v>
      </c>
      <c r="I16" s="102">
        <v>0.377</v>
      </c>
      <c r="J16" s="102">
        <v>0.40600000000000003</v>
      </c>
      <c r="K16" s="102">
        <v>0.42599999999999999</v>
      </c>
      <c r="L16" s="102">
        <v>3.0000000000000001E-3</v>
      </c>
      <c r="M16" s="102">
        <v>0.123</v>
      </c>
      <c r="N16" s="102">
        <v>0.21099999999999999</v>
      </c>
      <c r="O16" s="34"/>
    </row>
    <row r="17" spans="1:15" s="16" customFormat="1" ht="19.5" customHeight="1">
      <c r="A17" s="9"/>
      <c r="B17" s="31" t="s">
        <v>79</v>
      </c>
      <c r="C17" s="101">
        <v>-78.254999999999995</v>
      </c>
      <c r="D17" s="102">
        <v>-81.814999999999998</v>
      </c>
      <c r="E17" s="33">
        <f t="shared" si="0"/>
        <v>-4.3512803275682965E-2</v>
      </c>
      <c r="F17" s="63">
        <v>-4.6531483997971454E-2</v>
      </c>
      <c r="G17" s="102">
        <v>-20.774999999999999</v>
      </c>
      <c r="H17" s="102">
        <v>-20.661000000000001</v>
      </c>
      <c r="I17" s="102">
        <v>-19.701000000000001</v>
      </c>
      <c r="J17" s="102">
        <v>-20.678000000000001</v>
      </c>
      <c r="K17" s="102">
        <v>-19.634</v>
      </c>
      <c r="L17" s="102">
        <v>-19.498999999999999</v>
      </c>
      <c r="M17" s="102">
        <v>-19.760000000000002</v>
      </c>
      <c r="N17" s="102">
        <v>-19.361999999999998</v>
      </c>
      <c r="O17" s="34"/>
    </row>
    <row r="18" spans="1:15" s="39" customFormat="1" ht="19.5" customHeight="1">
      <c r="A18" s="35"/>
      <c r="B18" s="40" t="s">
        <v>80</v>
      </c>
      <c r="C18" s="103">
        <v>-823.13800000000003</v>
      </c>
      <c r="D18" s="57">
        <v>-824.72</v>
      </c>
      <c r="E18" s="38">
        <f t="shared" si="0"/>
        <v>-1.9182267921233898E-3</v>
      </c>
      <c r="F18" s="89">
        <v>-5.0647234274674904E-3</v>
      </c>
      <c r="G18" s="57">
        <v>-207.166</v>
      </c>
      <c r="H18" s="57">
        <v>-211.17</v>
      </c>
      <c r="I18" s="57">
        <v>-204.053</v>
      </c>
      <c r="J18" s="57">
        <v>-202.33099999999999</v>
      </c>
      <c r="K18" s="57">
        <v>-206.03299999999999</v>
      </c>
      <c r="L18" s="57">
        <v>-208.99299999999999</v>
      </c>
      <c r="M18" s="57">
        <v>-208.10599999999999</v>
      </c>
      <c r="N18" s="57">
        <v>-200.006</v>
      </c>
      <c r="O18" s="15"/>
    </row>
    <row r="19" spans="1:15" s="39" customFormat="1" ht="19.5" customHeight="1">
      <c r="A19" s="35"/>
      <c r="B19" s="40" t="s">
        <v>81</v>
      </c>
      <c r="C19" s="103">
        <v>937.08100000000002</v>
      </c>
      <c r="D19" s="57">
        <v>967.822</v>
      </c>
      <c r="E19" s="38">
        <f t="shared" si="0"/>
        <v>-3.1763072135165382E-2</v>
      </c>
      <c r="F19" s="89">
        <v>-3.4823072904663729E-2</v>
      </c>
      <c r="G19" s="57">
        <v>236.42</v>
      </c>
      <c r="H19" s="57">
        <v>248.48</v>
      </c>
      <c r="I19" s="57">
        <v>228.93799999999999</v>
      </c>
      <c r="J19" s="57">
        <v>253.98400000000001</v>
      </c>
      <c r="K19" s="57">
        <v>223.017</v>
      </c>
      <c r="L19" s="57">
        <v>237.69399999999999</v>
      </c>
      <c r="M19" s="57">
        <v>239.42400000000001</v>
      </c>
      <c r="N19" s="57">
        <v>236.946</v>
      </c>
      <c r="O19" s="15"/>
    </row>
    <row r="20" spans="1:15" s="16" customFormat="1" ht="19.5" customHeight="1">
      <c r="A20" s="9"/>
      <c r="B20" s="41" t="s">
        <v>82</v>
      </c>
      <c r="C20" s="101">
        <v>-133.63800000000001</v>
      </c>
      <c r="D20" s="102">
        <v>-158.69800000000001</v>
      </c>
      <c r="E20" s="33">
        <f t="shared" si="0"/>
        <v>-0.15790999256449356</v>
      </c>
      <c r="F20" s="63">
        <v>-0.15988151053700148</v>
      </c>
      <c r="G20" s="102">
        <v>-38.768999999999998</v>
      </c>
      <c r="H20" s="102">
        <v>-37.698</v>
      </c>
      <c r="I20" s="102">
        <v>-39.962000000000003</v>
      </c>
      <c r="J20" s="102">
        <v>-42.268999999999998</v>
      </c>
      <c r="K20" s="102">
        <v>-35.25</v>
      </c>
      <c r="L20" s="102">
        <v>-34.241999999999997</v>
      </c>
      <c r="M20" s="102">
        <v>-32.378999999999998</v>
      </c>
      <c r="N20" s="102">
        <v>-31.766999999999999</v>
      </c>
      <c r="O20" s="34"/>
    </row>
    <row r="21" spans="1:15" s="39" customFormat="1" ht="19.5" customHeight="1">
      <c r="A21" s="35"/>
      <c r="B21" s="40" t="s">
        <v>83</v>
      </c>
      <c r="C21" s="103">
        <v>803.44299999999998</v>
      </c>
      <c r="D21" s="57">
        <v>809.12400000000002</v>
      </c>
      <c r="E21" s="38">
        <f t="shared" si="0"/>
        <v>-7.0211735160494726E-3</v>
      </c>
      <c r="F21" s="89">
        <v>-1.0305212240644875E-2</v>
      </c>
      <c r="G21" s="57">
        <v>197.65100000000001</v>
      </c>
      <c r="H21" s="57">
        <v>210.78200000000001</v>
      </c>
      <c r="I21" s="57">
        <v>188.976</v>
      </c>
      <c r="J21" s="57">
        <v>211.715</v>
      </c>
      <c r="K21" s="57">
        <v>187.767</v>
      </c>
      <c r="L21" s="57">
        <v>203.452</v>
      </c>
      <c r="M21" s="57">
        <v>207.04499999999999</v>
      </c>
      <c r="N21" s="57">
        <v>205.179</v>
      </c>
      <c r="O21" s="15"/>
    </row>
    <row r="22" spans="1:15" s="16" customFormat="1" ht="19.5" customHeight="1">
      <c r="A22" s="9"/>
      <c r="B22" s="31" t="s">
        <v>84</v>
      </c>
      <c r="C22" s="101">
        <v>-0.73299999999999998</v>
      </c>
      <c r="D22" s="102">
        <v>3.0710000000000002</v>
      </c>
      <c r="E22" s="33" t="str">
        <f t="shared" si="0"/>
        <v>n.m.</v>
      </c>
      <c r="F22" s="63">
        <v>-1.2379321619350525</v>
      </c>
      <c r="G22" s="102">
        <v>-0.155</v>
      </c>
      <c r="H22" s="102">
        <v>-0.4</v>
      </c>
      <c r="I22" s="102">
        <v>-0.249</v>
      </c>
      <c r="J22" s="102">
        <v>3.875</v>
      </c>
      <c r="K22" s="102">
        <v>-0.28399999999999997</v>
      </c>
      <c r="L22" s="102">
        <v>-0.47</v>
      </c>
      <c r="M22" s="102">
        <v>2.3E-2</v>
      </c>
      <c r="N22" s="102">
        <v>-2E-3</v>
      </c>
      <c r="O22" s="34"/>
    </row>
    <row r="23" spans="1:15" s="16" customFormat="1" ht="19.5" customHeight="1">
      <c r="A23" s="9"/>
      <c r="B23" s="31" t="s">
        <v>85</v>
      </c>
      <c r="C23" s="101">
        <v>0</v>
      </c>
      <c r="D23" s="102">
        <v>0</v>
      </c>
      <c r="E23" s="33" t="str">
        <f t="shared" si="0"/>
        <v>n.m.</v>
      </c>
      <c r="F23" s="63" t="s">
        <v>203</v>
      </c>
      <c r="G23" s="102">
        <v>0</v>
      </c>
      <c r="H23" s="102">
        <v>0</v>
      </c>
      <c r="I23" s="102">
        <v>0</v>
      </c>
      <c r="J23" s="102">
        <v>0</v>
      </c>
      <c r="K23" s="102">
        <v>0</v>
      </c>
      <c r="L23" s="102">
        <v>0</v>
      </c>
      <c r="M23" s="102">
        <v>0</v>
      </c>
      <c r="N23" s="102">
        <v>0</v>
      </c>
      <c r="O23" s="34"/>
    </row>
    <row r="24" spans="1:15" s="16" customFormat="1" ht="19.5" customHeight="1">
      <c r="A24" s="9"/>
      <c r="B24" s="31" t="s">
        <v>86</v>
      </c>
      <c r="C24" s="101">
        <v>0.42899999999999999</v>
      </c>
      <c r="D24" s="102">
        <v>5.0869999999999997</v>
      </c>
      <c r="E24" s="33">
        <f t="shared" si="0"/>
        <v>-0.91566738745822684</v>
      </c>
      <c r="F24" s="63">
        <v>-0.91570943941909444</v>
      </c>
      <c r="G24" s="102">
        <v>0.01</v>
      </c>
      <c r="H24" s="102">
        <v>4.0620000000000003</v>
      </c>
      <c r="I24" s="102">
        <v>0.21099999999999999</v>
      </c>
      <c r="J24" s="102">
        <v>0.80400000000000005</v>
      </c>
      <c r="K24" s="102">
        <v>-0.08</v>
      </c>
      <c r="L24" s="102">
        <v>-0.05</v>
      </c>
      <c r="M24" s="102">
        <v>0.03</v>
      </c>
      <c r="N24" s="102">
        <v>0.52900000000000003</v>
      </c>
      <c r="O24" s="34"/>
    </row>
    <row r="25" spans="1:15" s="39" customFormat="1" ht="19.5" customHeight="1">
      <c r="A25" s="35"/>
      <c r="B25" s="40" t="s">
        <v>87</v>
      </c>
      <c r="C25" s="103">
        <v>803.13900000000001</v>
      </c>
      <c r="D25" s="57">
        <v>817.28200000000004</v>
      </c>
      <c r="E25" s="38">
        <f t="shared" si="0"/>
        <v>-1.7304920455852524E-2</v>
      </c>
      <c r="F25" s="89">
        <v>-2.0542409694079826E-2</v>
      </c>
      <c r="G25" s="57">
        <v>197.506</v>
      </c>
      <c r="H25" s="57">
        <v>214.44399999999999</v>
      </c>
      <c r="I25" s="57">
        <v>188.93799999999999</v>
      </c>
      <c r="J25" s="57">
        <v>216.39400000000001</v>
      </c>
      <c r="K25" s="57">
        <v>187.40299999999999</v>
      </c>
      <c r="L25" s="57">
        <v>202.93199999999999</v>
      </c>
      <c r="M25" s="57">
        <v>207.09800000000001</v>
      </c>
      <c r="N25" s="57">
        <v>205.70599999999999</v>
      </c>
      <c r="O25" s="15"/>
    </row>
    <row r="26" spans="1:15" s="252" customFormat="1" ht="19.5" customHeight="1" thickBot="1">
      <c r="A26" s="251"/>
      <c r="B26" s="40" t="s">
        <v>199</v>
      </c>
      <c r="C26" s="104">
        <v>327.238</v>
      </c>
      <c r="D26" s="105">
        <v>331.471</v>
      </c>
      <c r="E26" s="42">
        <f t="shared" ref="E26" si="1">IF(ISERROR(C26/D26-1)=TRUE,"n.m.",IF(OR(C26/D26-1&gt;150%=TRUE,C26/D26-1&lt;-100%=TRUE)=TRUE,"n.m.",C26/D26-1))</f>
        <v>-1.2770347933906745E-2</v>
      </c>
      <c r="F26" s="90">
        <v>-1.5951633674112304E-2</v>
      </c>
      <c r="G26" s="57">
        <v>79.412000000000006</v>
      </c>
      <c r="H26" s="57">
        <v>87.376999999999995</v>
      </c>
      <c r="I26" s="57">
        <v>76.983999999999995</v>
      </c>
      <c r="J26" s="57">
        <v>87.697999999999993</v>
      </c>
      <c r="K26" s="57">
        <v>76.867999999999995</v>
      </c>
      <c r="L26" s="57">
        <v>83.75</v>
      </c>
      <c r="M26" s="57">
        <v>83.575999999999993</v>
      </c>
      <c r="N26" s="57">
        <v>83.043999999999997</v>
      </c>
      <c r="O26" s="19"/>
    </row>
    <row r="27" spans="1:15" ht="9" customHeight="1">
      <c r="A27" s="5"/>
      <c r="B27" s="4"/>
      <c r="C27" s="43"/>
      <c r="D27" s="43"/>
      <c r="E27" s="7"/>
      <c r="F27" s="7"/>
      <c r="G27" s="43"/>
      <c r="H27" s="43"/>
      <c r="I27" s="43"/>
      <c r="J27" s="43"/>
      <c r="K27" s="43"/>
      <c r="L27" s="43"/>
      <c r="M27" s="43"/>
      <c r="N27" s="43"/>
      <c r="O27" s="44"/>
    </row>
    <row r="28" spans="1:15" ht="19.5" customHeight="1">
      <c r="A28" s="45" t="s">
        <v>102</v>
      </c>
      <c r="B28" s="46"/>
      <c r="C28" s="43"/>
      <c r="D28" s="43"/>
      <c r="E28" s="7"/>
      <c r="F28" s="7"/>
      <c r="G28" s="43"/>
      <c r="H28" s="43"/>
      <c r="I28" s="43"/>
      <c r="J28" s="43"/>
      <c r="K28" s="43"/>
      <c r="L28" s="43"/>
      <c r="M28" s="43"/>
      <c r="N28" s="43"/>
      <c r="O28" s="44"/>
    </row>
    <row r="29" spans="1:15" ht="19.5" customHeight="1">
      <c r="A29" s="47"/>
      <c r="B29" s="40" t="s">
        <v>95</v>
      </c>
      <c r="C29" s="48">
        <f>-C18/C13</f>
        <v>0.46763385692348508</v>
      </c>
      <c r="D29" s="48">
        <f>-D18/D13</f>
        <v>0.46008405939721359</v>
      </c>
      <c r="E29" s="49">
        <f>(C29-D29)*10000</f>
        <v>75.497975262714959</v>
      </c>
      <c r="F29" s="125"/>
      <c r="G29" s="48">
        <f t="shared" ref="G29:L29" si="2">-G18/G13</f>
        <v>0.46702555986888672</v>
      </c>
      <c r="H29" s="48">
        <f t="shared" si="2"/>
        <v>0.45941477210921355</v>
      </c>
      <c r="I29" s="48">
        <f t="shared" si="2"/>
        <v>0.4712638368926837</v>
      </c>
      <c r="J29" s="48">
        <f t="shared" si="2"/>
        <v>0.44340203587434118</v>
      </c>
      <c r="K29" s="48">
        <f t="shared" si="2"/>
        <v>0.48020743503088215</v>
      </c>
      <c r="L29" s="48">
        <f t="shared" si="2"/>
        <v>0.46787347740140184</v>
      </c>
      <c r="M29" s="48">
        <f t="shared" ref="M29:N29" si="3">-M18/M13</f>
        <v>0.46501016691618441</v>
      </c>
      <c r="N29" s="48">
        <f t="shared" si="3"/>
        <v>0.45772991083688824</v>
      </c>
      <c r="O29" s="44"/>
    </row>
    <row r="30" spans="1:15" ht="19.5" customHeight="1">
      <c r="A30" s="47"/>
      <c r="B30" s="40" t="s">
        <v>96</v>
      </c>
      <c r="C30" s="50">
        <v>51.237059318188308</v>
      </c>
      <c r="D30" s="50">
        <v>67.00968817865747</v>
      </c>
      <c r="E30" s="49">
        <f>(C30-D30)</f>
        <v>-15.772628860469162</v>
      </c>
      <c r="F30" s="125"/>
      <c r="G30" s="50">
        <v>65.600760765096851</v>
      </c>
      <c r="H30" s="50">
        <v>65.193276651516427</v>
      </c>
      <c r="I30" s="50">
        <v>68.113400323356274</v>
      </c>
      <c r="J30" s="50">
        <v>69.027230902917594</v>
      </c>
      <c r="K30" s="50">
        <v>55.762209689478844</v>
      </c>
      <c r="L30" s="50">
        <v>52.761355981640769</v>
      </c>
      <c r="M30" s="50">
        <v>49.035375618337312</v>
      </c>
      <c r="N30" s="50">
        <v>47.643555653991207</v>
      </c>
      <c r="O30" s="44"/>
    </row>
    <row r="31" spans="1:15" ht="19.5" customHeight="1">
      <c r="A31" s="45" t="s">
        <v>103</v>
      </c>
      <c r="B31" s="51"/>
      <c r="C31" s="53"/>
      <c r="D31" s="53"/>
      <c r="E31" s="53"/>
      <c r="F31" s="126"/>
      <c r="G31" s="52"/>
      <c r="H31" s="52"/>
      <c r="I31" s="52"/>
      <c r="J31" s="52"/>
      <c r="K31" s="52"/>
      <c r="L31" s="52"/>
      <c r="M31" s="52"/>
      <c r="N31" s="52"/>
      <c r="O31" s="5"/>
    </row>
    <row r="32" spans="1:15" ht="19.5" customHeight="1">
      <c r="A32" s="54"/>
      <c r="B32" s="40" t="s">
        <v>98</v>
      </c>
      <c r="C32" s="57">
        <v>26896.196</v>
      </c>
      <c r="D32" s="57">
        <v>25032.690999999999</v>
      </c>
      <c r="E32" s="38">
        <f>IF(C32*D32&gt;0,C32/D32-1,"n.m.")</f>
        <v>7.4442855544375908E-2</v>
      </c>
      <c r="F32" s="127"/>
      <c r="G32" s="57">
        <v>23279.651999999998</v>
      </c>
      <c r="H32" s="57">
        <v>22980.332999999999</v>
      </c>
      <c r="I32" s="57">
        <v>23955.511999999999</v>
      </c>
      <c r="J32" s="57">
        <v>25032.690999999999</v>
      </c>
      <c r="K32" s="57">
        <v>25539.192999999999</v>
      </c>
      <c r="L32" s="57">
        <v>26380.625</v>
      </c>
      <c r="M32" s="57">
        <v>26444.911</v>
      </c>
      <c r="N32" s="57">
        <v>26896.196</v>
      </c>
      <c r="O32" s="5"/>
    </row>
    <row r="33" spans="1:15" ht="19.5" customHeight="1">
      <c r="A33" s="54"/>
      <c r="B33" s="36" t="s">
        <v>104</v>
      </c>
      <c r="C33" s="57">
        <v>30217.892</v>
      </c>
      <c r="D33" s="57">
        <v>29537.555</v>
      </c>
      <c r="E33" s="38">
        <f>IF(C33*D33&gt;0,C33/D33-1,"n.m.")</f>
        <v>2.3032949071106312E-2</v>
      </c>
      <c r="F33" s="127"/>
      <c r="G33" s="57">
        <v>26569.508999999998</v>
      </c>
      <c r="H33" s="57">
        <v>26051.521000000001</v>
      </c>
      <c r="I33" s="57">
        <v>26705.415000000001</v>
      </c>
      <c r="J33" s="57">
        <v>29537.555</v>
      </c>
      <c r="K33" s="57">
        <v>27495.917000000001</v>
      </c>
      <c r="L33" s="57">
        <v>28387.746999999999</v>
      </c>
      <c r="M33" s="57">
        <v>29718.018</v>
      </c>
      <c r="N33" s="57">
        <v>30217.892</v>
      </c>
      <c r="O33" s="5"/>
    </row>
    <row r="34" spans="1:15" ht="19.5" customHeight="1">
      <c r="A34" s="47"/>
      <c r="B34" s="40" t="s">
        <v>189</v>
      </c>
      <c r="C34" s="57">
        <v>25850.2755</v>
      </c>
      <c r="D34" s="57">
        <v>25089.094499999999</v>
      </c>
      <c r="E34" s="38">
        <f>IF(C34*D34&gt;0,C34/D34-1,"n.m.")</f>
        <v>3.0339118057847836E-2</v>
      </c>
      <c r="F34" s="127"/>
      <c r="G34" s="57">
        <v>23797.498500000002</v>
      </c>
      <c r="H34" s="57">
        <v>23489.03</v>
      </c>
      <c r="I34" s="57">
        <v>24162.373500000002</v>
      </c>
      <c r="J34" s="57">
        <v>25089.094499999999</v>
      </c>
      <c r="K34" s="57">
        <v>25222.486499999999</v>
      </c>
      <c r="L34" s="57">
        <v>24703.26</v>
      </c>
      <c r="M34" s="57">
        <v>25177.421999999999</v>
      </c>
      <c r="N34" s="57">
        <v>25850.2755</v>
      </c>
      <c r="O34" s="5"/>
    </row>
    <row r="35" spans="1:15" ht="19.5" customHeight="1">
      <c r="A35" s="45" t="s">
        <v>8</v>
      </c>
      <c r="B35" s="51"/>
      <c r="C35" s="57"/>
      <c r="D35" s="57"/>
      <c r="E35" s="56"/>
      <c r="F35" s="128"/>
      <c r="G35" s="57"/>
      <c r="H35" s="57"/>
      <c r="I35" s="57"/>
      <c r="J35" s="57"/>
      <c r="K35" s="57"/>
      <c r="L35" s="57"/>
      <c r="M35" s="57"/>
      <c r="N35" s="57"/>
      <c r="O35" s="5"/>
    </row>
    <row r="36" spans="1:15" ht="19.5" customHeight="1">
      <c r="A36" s="5"/>
      <c r="B36" s="40" t="s">
        <v>99</v>
      </c>
      <c r="C36" s="57">
        <v>18097.669999999998</v>
      </c>
      <c r="D36" s="57">
        <v>18152.060000000001</v>
      </c>
      <c r="E36" s="38">
        <f>IF(C36*D36&gt;0,C36/D36-1,"n.m.")</f>
        <v>-2.996354132809298E-3</v>
      </c>
      <c r="F36" s="127"/>
      <c r="G36" s="57">
        <v>18569.25</v>
      </c>
      <c r="H36" s="57">
        <v>18383.45</v>
      </c>
      <c r="I36" s="57">
        <v>18190.830000000002</v>
      </c>
      <c r="J36" s="57">
        <v>18152.060000000001</v>
      </c>
      <c r="K36" s="57">
        <v>18129.46</v>
      </c>
      <c r="L36" s="57">
        <v>18069.39</v>
      </c>
      <c r="M36" s="57">
        <v>17920.39</v>
      </c>
      <c r="N36" s="57">
        <v>18097.669999999998</v>
      </c>
      <c r="O36" s="5"/>
    </row>
    <row r="37" spans="1:15" ht="19.5" customHeight="1">
      <c r="A37" s="5"/>
      <c r="B37" s="40" t="s">
        <v>100</v>
      </c>
      <c r="C37" s="57">
        <v>1036</v>
      </c>
      <c r="D37" s="57">
        <v>1003</v>
      </c>
      <c r="E37" s="38">
        <f>IF(C37*D37&gt;0,C37/D37-1,"n.m.")</f>
        <v>3.2901296111665035E-2</v>
      </c>
      <c r="F37" s="125"/>
      <c r="G37" s="57">
        <v>1004</v>
      </c>
      <c r="H37" s="57">
        <v>1003</v>
      </c>
      <c r="I37" s="57">
        <v>1002</v>
      </c>
      <c r="J37" s="57">
        <v>1003</v>
      </c>
      <c r="K37" s="57">
        <v>1002</v>
      </c>
      <c r="L37" s="57">
        <v>1000</v>
      </c>
      <c r="M37" s="57">
        <v>1001</v>
      </c>
      <c r="N37" s="57">
        <v>1036</v>
      </c>
      <c r="O37" s="5"/>
    </row>
    <row r="38" spans="1:15">
      <c r="B38" s="152"/>
    </row>
    <row r="40" spans="1:15">
      <c r="C40" s="57"/>
      <c r="D40" s="57"/>
      <c r="H40" s="57"/>
      <c r="I40" s="57"/>
      <c r="J40" s="57"/>
      <c r="K40" s="57"/>
      <c r="L40" s="57"/>
      <c r="M40" s="57"/>
      <c r="N40" s="57"/>
    </row>
    <row r="41" spans="1:15">
      <c r="C41" s="57"/>
    </row>
    <row r="42" spans="1:15">
      <c r="C42" s="57"/>
      <c r="D42" s="57"/>
      <c r="H42" s="57"/>
      <c r="I42" s="57"/>
      <c r="J42" s="57"/>
      <c r="K42" s="57"/>
      <c r="L42" s="57"/>
      <c r="M42" s="57"/>
      <c r="N42" s="57"/>
    </row>
    <row r="43" spans="1:15">
      <c r="C43" s="57"/>
      <c r="D43" s="57"/>
      <c r="H43" s="57"/>
      <c r="I43" s="57"/>
      <c r="J43" s="57"/>
      <c r="K43" s="57"/>
      <c r="L43" s="57"/>
      <c r="M43" s="57"/>
      <c r="N43" s="57"/>
    </row>
    <row r="44" spans="1:15">
      <c r="C44" s="57"/>
      <c r="D44" s="57"/>
      <c r="H44" s="57"/>
      <c r="I44" s="57"/>
      <c r="J44" s="57"/>
      <c r="K44" s="57"/>
      <c r="L44" s="57"/>
      <c r="M44" s="57"/>
      <c r="N44" s="57"/>
    </row>
    <row r="46" spans="1:15">
      <c r="C46" s="57"/>
      <c r="D46" s="57"/>
      <c r="H46" s="57"/>
      <c r="I46" s="57"/>
      <c r="J46" s="57"/>
      <c r="K46" s="57"/>
      <c r="L46" s="57"/>
      <c r="M46" s="57"/>
      <c r="N46"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C6:N6"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A2" sqref="A2:M2"/>
    </sheetView>
  </sheetViews>
  <sheetFormatPr defaultRowHeight="12.75"/>
  <cols>
    <col min="1" max="1" width="1" customWidth="1"/>
    <col min="2" max="2" width="43"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64" t="s">
        <v>12</v>
      </c>
      <c r="B2" s="264"/>
      <c r="C2" s="264"/>
      <c r="D2" s="264"/>
      <c r="E2" s="264"/>
      <c r="F2" s="264"/>
      <c r="G2" s="264"/>
      <c r="H2" s="264"/>
      <c r="I2" s="264"/>
      <c r="J2" s="264"/>
      <c r="K2" s="264"/>
      <c r="L2" s="264"/>
      <c r="M2" s="264"/>
      <c r="N2" s="5"/>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1" t="s">
        <v>202</v>
      </c>
      <c r="D5" s="12"/>
      <c r="E5" s="14" t="s">
        <v>4</v>
      </c>
      <c r="F5" s="15" t="s">
        <v>50</v>
      </c>
      <c r="G5" s="15" t="s">
        <v>66</v>
      </c>
      <c r="H5" s="15" t="s">
        <v>68</v>
      </c>
      <c r="I5" s="15" t="s">
        <v>69</v>
      </c>
      <c r="J5" s="15" t="s">
        <v>50</v>
      </c>
      <c r="K5" s="15" t="s">
        <v>66</v>
      </c>
      <c r="L5" s="15" t="s">
        <v>68</v>
      </c>
      <c r="M5" s="15" t="s">
        <v>69</v>
      </c>
      <c r="N5" s="10"/>
    </row>
    <row r="6" spans="1:14" s="16" customFormat="1" ht="15" customHeight="1">
      <c r="A6" s="9"/>
      <c r="B6" s="62" t="s">
        <v>6</v>
      </c>
      <c r="C6" s="18" t="s">
        <v>67</v>
      </c>
      <c r="D6" s="19" t="s">
        <v>101</v>
      </c>
      <c r="E6" s="30" t="s">
        <v>7</v>
      </c>
      <c r="F6" s="15" t="s">
        <v>101</v>
      </c>
      <c r="G6" s="15" t="s">
        <v>101</v>
      </c>
      <c r="H6" s="15" t="s">
        <v>101</v>
      </c>
      <c r="I6" s="15" t="s">
        <v>101</v>
      </c>
      <c r="J6" s="15" t="s">
        <v>67</v>
      </c>
      <c r="K6" s="15" t="s">
        <v>67</v>
      </c>
      <c r="L6" s="15" t="s">
        <v>67</v>
      </c>
      <c r="M6" s="15">
        <v>2014</v>
      </c>
      <c r="N6" s="10"/>
    </row>
    <row r="7" spans="1:14" s="16" customFormat="1" ht="6" customHeight="1">
      <c r="A7" s="21"/>
      <c r="B7" s="22"/>
      <c r="C7" s="23"/>
      <c r="D7" s="24"/>
      <c r="E7" s="26"/>
      <c r="F7" s="27"/>
      <c r="G7" s="27"/>
      <c r="H7" s="27"/>
      <c r="I7" s="27"/>
      <c r="J7" s="27"/>
      <c r="K7" s="27"/>
      <c r="L7" s="27"/>
      <c r="M7" s="27"/>
      <c r="N7" s="29"/>
    </row>
    <row r="8" spans="1:14" s="16" customFormat="1" ht="19.5" customHeight="1">
      <c r="A8" s="9"/>
      <c r="B8" s="31" t="s">
        <v>70</v>
      </c>
      <c r="C8" s="101">
        <v>2.4020000000000001</v>
      </c>
      <c r="D8" s="102">
        <v>3.6259999999999999</v>
      </c>
      <c r="E8" s="63">
        <f t="shared" ref="E8:E25" si="0">IF(ISERROR(C8/D8-1)=TRUE,"n.m.",IF(OR(C8/D8-1&gt;150%=TRUE,C8/D8-1&lt;-100%=TRUE)=TRUE,"n.m.",C8/D8-1))</f>
        <v>-0.33756205184776611</v>
      </c>
      <c r="F8" s="102">
        <v>1.125</v>
      </c>
      <c r="G8" s="102">
        <v>0.82299999999999995</v>
      </c>
      <c r="H8" s="102">
        <v>0.83799999999999997</v>
      </c>
      <c r="I8" s="102">
        <v>0.84</v>
      </c>
      <c r="J8" s="102">
        <v>0.495</v>
      </c>
      <c r="K8" s="102">
        <v>0.55400000000000005</v>
      </c>
      <c r="L8" s="102">
        <v>0.52900000000000003</v>
      </c>
      <c r="M8" s="102">
        <v>0.82399999999999995</v>
      </c>
      <c r="N8" s="34"/>
    </row>
    <row r="9" spans="1:14" s="16" customFormat="1" ht="19.5" customHeight="1">
      <c r="A9" s="9"/>
      <c r="B9" s="31" t="s">
        <v>71</v>
      </c>
      <c r="C9" s="101">
        <v>4.2779999999999996</v>
      </c>
      <c r="D9" s="102">
        <v>3.1030000000000002</v>
      </c>
      <c r="E9" s="63">
        <f t="shared" si="0"/>
        <v>0.37866580728327404</v>
      </c>
      <c r="F9" s="102">
        <v>1.1679999999999999</v>
      </c>
      <c r="G9" s="102">
        <v>0.77100000000000002</v>
      </c>
      <c r="H9" s="102">
        <v>0.80300000000000005</v>
      </c>
      <c r="I9" s="102">
        <v>0.36099999999999999</v>
      </c>
      <c r="J9" s="102">
        <v>0.93</v>
      </c>
      <c r="K9" s="102">
        <v>1.5609999999999999</v>
      </c>
      <c r="L9" s="102">
        <v>0.55000000000000004</v>
      </c>
      <c r="M9" s="102">
        <v>1.2370000000000001</v>
      </c>
      <c r="N9" s="34"/>
    </row>
    <row r="10" spans="1:14" s="16" customFormat="1" ht="19.5" customHeight="1">
      <c r="A10" s="9"/>
      <c r="B10" s="31" t="s">
        <v>72</v>
      </c>
      <c r="C10" s="101">
        <v>769.16099999999994</v>
      </c>
      <c r="D10" s="102">
        <v>719.11599999999999</v>
      </c>
      <c r="E10" s="63">
        <f t="shared" si="0"/>
        <v>6.9592388432464292E-2</v>
      </c>
      <c r="F10" s="102">
        <v>171.24299999999999</v>
      </c>
      <c r="G10" s="102">
        <v>176.761</v>
      </c>
      <c r="H10" s="102">
        <v>174.45500000000001</v>
      </c>
      <c r="I10" s="102">
        <v>196.65700000000001</v>
      </c>
      <c r="J10" s="102">
        <v>182.54400000000001</v>
      </c>
      <c r="K10" s="102">
        <v>188.03</v>
      </c>
      <c r="L10" s="102">
        <v>196.66200000000001</v>
      </c>
      <c r="M10" s="102">
        <v>201.92500000000001</v>
      </c>
      <c r="N10" s="34"/>
    </row>
    <row r="11" spans="1:14" s="16" customFormat="1" ht="19.5" customHeight="1">
      <c r="A11" s="9"/>
      <c r="B11" s="31" t="s">
        <v>73</v>
      </c>
      <c r="C11" s="101">
        <v>1.0740000000000001</v>
      </c>
      <c r="D11" s="102">
        <v>1.7669999999999999</v>
      </c>
      <c r="E11" s="63">
        <f t="shared" si="0"/>
        <v>-0.39219015280135816</v>
      </c>
      <c r="F11" s="102">
        <v>0.61599999999999999</v>
      </c>
      <c r="G11" s="102">
        <v>-0.432</v>
      </c>
      <c r="H11" s="102">
        <v>-1E-3</v>
      </c>
      <c r="I11" s="102">
        <v>1.5840000000000001</v>
      </c>
      <c r="J11" s="102">
        <v>1.1759999999999999</v>
      </c>
      <c r="K11" s="102">
        <v>0.53300000000000003</v>
      </c>
      <c r="L11" s="102">
        <v>1.7569999999999999</v>
      </c>
      <c r="M11" s="102">
        <v>-2.3919999999999999</v>
      </c>
      <c r="N11" s="34"/>
    </row>
    <row r="12" spans="1:14" s="16" customFormat="1" ht="19.5" customHeight="1">
      <c r="A12" s="9"/>
      <c r="B12" s="31" t="s">
        <v>74</v>
      </c>
      <c r="C12" s="101">
        <v>14.178000000000001</v>
      </c>
      <c r="D12" s="102">
        <v>3.6480000000000001</v>
      </c>
      <c r="E12" s="63" t="str">
        <f t="shared" si="0"/>
        <v>n.m.</v>
      </c>
      <c r="F12" s="102">
        <v>0.38700000000000001</v>
      </c>
      <c r="G12" s="102">
        <v>0.54500000000000004</v>
      </c>
      <c r="H12" s="102">
        <v>2.661</v>
      </c>
      <c r="I12" s="102">
        <v>5.5E-2</v>
      </c>
      <c r="J12" s="102">
        <v>0.20499999999999999</v>
      </c>
      <c r="K12" s="102">
        <v>2.3E-2</v>
      </c>
      <c r="L12" s="102">
        <v>-0.96299999999999997</v>
      </c>
      <c r="M12" s="102">
        <v>14.913</v>
      </c>
      <c r="N12" s="34"/>
    </row>
    <row r="13" spans="1:14" s="39" customFormat="1" ht="19.5" customHeight="1">
      <c r="A13" s="35"/>
      <c r="B13" s="36" t="s">
        <v>75</v>
      </c>
      <c r="C13" s="103">
        <v>791.09299999999996</v>
      </c>
      <c r="D13" s="57">
        <v>731.26</v>
      </c>
      <c r="E13" s="89">
        <f t="shared" si="0"/>
        <v>8.1821787052484662E-2</v>
      </c>
      <c r="F13" s="57">
        <v>174.53899999999999</v>
      </c>
      <c r="G13" s="57">
        <v>178.46799999999999</v>
      </c>
      <c r="H13" s="57">
        <v>178.756</v>
      </c>
      <c r="I13" s="57">
        <v>199.49700000000001</v>
      </c>
      <c r="J13" s="57">
        <v>185.35</v>
      </c>
      <c r="K13" s="57">
        <v>190.70099999999999</v>
      </c>
      <c r="L13" s="57">
        <v>198.535</v>
      </c>
      <c r="M13" s="57">
        <v>216.50700000000001</v>
      </c>
      <c r="N13" s="15"/>
    </row>
    <row r="14" spans="1:14" s="16" customFormat="1" ht="19.5" customHeight="1">
      <c r="A14" s="9"/>
      <c r="B14" s="31" t="s">
        <v>76</v>
      </c>
      <c r="C14" s="101">
        <v>-326.17099999999999</v>
      </c>
      <c r="D14" s="102">
        <v>-306.94600000000003</v>
      </c>
      <c r="E14" s="63">
        <f t="shared" si="0"/>
        <v>6.2633166745942104E-2</v>
      </c>
      <c r="F14" s="102">
        <v>-73.635000000000005</v>
      </c>
      <c r="G14" s="102">
        <v>-74.271000000000001</v>
      </c>
      <c r="H14" s="102">
        <v>-76.459999999999994</v>
      </c>
      <c r="I14" s="102">
        <v>-82.58</v>
      </c>
      <c r="J14" s="102">
        <v>-79.185000000000002</v>
      </c>
      <c r="K14" s="102">
        <v>-79.397999999999996</v>
      </c>
      <c r="L14" s="102">
        <v>-82.768000000000001</v>
      </c>
      <c r="M14" s="102">
        <v>-84.82</v>
      </c>
      <c r="N14" s="34"/>
    </row>
    <row r="15" spans="1:14" s="16" customFormat="1" ht="19.5" customHeight="1">
      <c r="A15" s="9"/>
      <c r="B15" s="31" t="s">
        <v>77</v>
      </c>
      <c r="C15" s="101">
        <v>-167.114</v>
      </c>
      <c r="D15" s="102">
        <v>-171.08699999999999</v>
      </c>
      <c r="E15" s="63">
        <f t="shared" si="0"/>
        <v>-2.3222103374306524E-2</v>
      </c>
      <c r="F15" s="102">
        <v>-38.998999999999995</v>
      </c>
      <c r="G15" s="102">
        <v>-45.923999999999999</v>
      </c>
      <c r="H15" s="102">
        <v>-41.770999999999994</v>
      </c>
      <c r="I15" s="102">
        <v>-44.393000000000001</v>
      </c>
      <c r="J15" s="102">
        <v>-39.505000000000003</v>
      </c>
      <c r="K15" s="102">
        <v>-42.829000000000001</v>
      </c>
      <c r="L15" s="102">
        <v>-41.166000000000004</v>
      </c>
      <c r="M15" s="102">
        <v>-43.613999999999997</v>
      </c>
      <c r="N15" s="34"/>
    </row>
    <row r="16" spans="1:14" s="16" customFormat="1" ht="19.5" customHeight="1">
      <c r="A16" s="9"/>
      <c r="B16" s="31" t="s">
        <v>78</v>
      </c>
      <c r="C16" s="101">
        <v>7.81</v>
      </c>
      <c r="D16" s="102">
        <v>8.26</v>
      </c>
      <c r="E16" s="63">
        <f t="shared" si="0"/>
        <v>-5.4479418886198561E-2</v>
      </c>
      <c r="F16" s="102">
        <v>2.3279999999999998</v>
      </c>
      <c r="G16" s="102">
        <v>1.9930000000000001</v>
      </c>
      <c r="H16" s="102">
        <v>2.1459999999999999</v>
      </c>
      <c r="I16" s="102">
        <v>1.7929999999999999</v>
      </c>
      <c r="J16" s="102">
        <v>1.885</v>
      </c>
      <c r="K16" s="102">
        <v>2.0099999999999998</v>
      </c>
      <c r="L16" s="102">
        <v>1.899</v>
      </c>
      <c r="M16" s="102">
        <v>2.016</v>
      </c>
      <c r="N16" s="34"/>
    </row>
    <row r="17" spans="1:14" s="16" customFormat="1" ht="19.5" customHeight="1">
      <c r="A17" s="9"/>
      <c r="B17" s="31" t="s">
        <v>79</v>
      </c>
      <c r="C17" s="101">
        <v>-10.821</v>
      </c>
      <c r="D17" s="102">
        <v>-58.25</v>
      </c>
      <c r="E17" s="63">
        <f t="shared" si="0"/>
        <v>-0.8142317596566524</v>
      </c>
      <c r="F17" s="102">
        <v>-5.3170000000000002</v>
      </c>
      <c r="G17" s="102">
        <v>-5.5010000000000003</v>
      </c>
      <c r="H17" s="102">
        <v>-4.4359999999999999</v>
      </c>
      <c r="I17" s="102">
        <v>-42.996000000000002</v>
      </c>
      <c r="J17" s="102">
        <v>-2.8210000000000002</v>
      </c>
      <c r="K17" s="102">
        <v>-2.5419999999999998</v>
      </c>
      <c r="L17" s="102">
        <v>-2.6840000000000002</v>
      </c>
      <c r="M17" s="102">
        <v>-2.774</v>
      </c>
      <c r="N17" s="34"/>
    </row>
    <row r="18" spans="1:14" s="39" customFormat="1" ht="19.5" customHeight="1">
      <c r="A18" s="35"/>
      <c r="B18" s="40" t="s">
        <v>80</v>
      </c>
      <c r="C18" s="103">
        <v>-496.29599999999999</v>
      </c>
      <c r="D18" s="57">
        <v>-528.02300000000002</v>
      </c>
      <c r="E18" s="89">
        <f t="shared" si="0"/>
        <v>-6.0086397751613174E-2</v>
      </c>
      <c r="F18" s="57">
        <v>-115.623</v>
      </c>
      <c r="G18" s="57">
        <v>-123.703</v>
      </c>
      <c r="H18" s="57">
        <v>-120.521</v>
      </c>
      <c r="I18" s="57">
        <v>-168.17599999999999</v>
      </c>
      <c r="J18" s="57">
        <v>-119.626</v>
      </c>
      <c r="K18" s="57">
        <v>-122.759</v>
      </c>
      <c r="L18" s="57">
        <v>-124.71899999999999</v>
      </c>
      <c r="M18" s="57">
        <v>-129.19200000000001</v>
      </c>
      <c r="N18" s="15"/>
    </row>
    <row r="19" spans="1:14" s="39" customFormat="1" ht="19.5" customHeight="1">
      <c r="A19" s="35"/>
      <c r="B19" s="40" t="s">
        <v>81</v>
      </c>
      <c r="C19" s="103">
        <v>294.79700000000003</v>
      </c>
      <c r="D19" s="57">
        <v>203.23699999999999</v>
      </c>
      <c r="E19" s="89">
        <f t="shared" si="0"/>
        <v>0.45050851961011062</v>
      </c>
      <c r="F19" s="57">
        <v>58.915999999999997</v>
      </c>
      <c r="G19" s="57">
        <v>54.765000000000001</v>
      </c>
      <c r="H19" s="57">
        <v>58.234999999999999</v>
      </c>
      <c r="I19" s="57">
        <v>31.321000000000002</v>
      </c>
      <c r="J19" s="57">
        <v>65.724000000000004</v>
      </c>
      <c r="K19" s="57">
        <v>67.941999999999993</v>
      </c>
      <c r="L19" s="57">
        <v>73.816000000000003</v>
      </c>
      <c r="M19" s="57">
        <v>87.314999999999998</v>
      </c>
      <c r="N19" s="15"/>
    </row>
    <row r="20" spans="1:14" s="16" customFormat="1" ht="19.5" customHeight="1">
      <c r="A20" s="9"/>
      <c r="B20" s="41" t="s">
        <v>82</v>
      </c>
      <c r="C20" s="101">
        <v>0</v>
      </c>
      <c r="D20" s="102">
        <v>0</v>
      </c>
      <c r="E20" s="63" t="str">
        <f t="shared" si="0"/>
        <v>n.m.</v>
      </c>
      <c r="F20" s="102">
        <v>0</v>
      </c>
      <c r="G20" s="102">
        <v>0</v>
      </c>
      <c r="H20" s="102">
        <v>0</v>
      </c>
      <c r="I20" s="102">
        <v>0</v>
      </c>
      <c r="J20" s="102">
        <v>0</v>
      </c>
      <c r="K20" s="102">
        <v>0</v>
      </c>
      <c r="L20" s="102">
        <v>0</v>
      </c>
      <c r="M20" s="102">
        <v>0</v>
      </c>
      <c r="N20" s="34"/>
    </row>
    <row r="21" spans="1:14" s="39" customFormat="1" ht="19.5" customHeight="1">
      <c r="A21" s="35"/>
      <c r="B21" s="40" t="s">
        <v>83</v>
      </c>
      <c r="C21" s="103">
        <v>294.79700000000003</v>
      </c>
      <c r="D21" s="57">
        <v>203.23699999999999</v>
      </c>
      <c r="E21" s="89">
        <f t="shared" si="0"/>
        <v>0.45050851961011062</v>
      </c>
      <c r="F21" s="57">
        <v>58.915999999999997</v>
      </c>
      <c r="G21" s="57">
        <v>54.765000000000001</v>
      </c>
      <c r="H21" s="57">
        <v>58.234999999999999</v>
      </c>
      <c r="I21" s="57">
        <v>31.321000000000002</v>
      </c>
      <c r="J21" s="57">
        <v>65.724000000000004</v>
      </c>
      <c r="K21" s="57">
        <v>67.941999999999993</v>
      </c>
      <c r="L21" s="57">
        <v>73.816000000000003</v>
      </c>
      <c r="M21" s="57">
        <v>87.314999999999998</v>
      </c>
      <c r="N21" s="15"/>
    </row>
    <row r="22" spans="1:14" s="16" customFormat="1" ht="19.5" customHeight="1">
      <c r="A22" s="9"/>
      <c r="B22" s="31" t="s">
        <v>84</v>
      </c>
      <c r="C22" s="101">
        <v>1.867</v>
      </c>
      <c r="D22" s="102">
        <v>0.60299999999999998</v>
      </c>
      <c r="E22" s="63" t="str">
        <f t="shared" si="0"/>
        <v>n.m.</v>
      </c>
      <c r="F22" s="102">
        <v>-0.109</v>
      </c>
      <c r="G22" s="102">
        <v>0.25800000000000001</v>
      </c>
      <c r="H22" s="102">
        <v>-1.19</v>
      </c>
      <c r="I22" s="102">
        <v>1.6439999999999999</v>
      </c>
      <c r="J22" s="102">
        <v>1.526</v>
      </c>
      <c r="K22" s="102">
        <v>-0.61899999999999999</v>
      </c>
      <c r="L22" s="102">
        <v>-0.33300000000000002</v>
      </c>
      <c r="M22" s="102">
        <v>1.2929999999999999</v>
      </c>
      <c r="N22" s="34"/>
    </row>
    <row r="23" spans="1:14" s="16" customFormat="1" ht="19.5" customHeight="1">
      <c r="A23" s="9"/>
      <c r="B23" s="31" t="s">
        <v>85</v>
      </c>
      <c r="C23" s="101">
        <v>-11.106</v>
      </c>
      <c r="D23" s="102">
        <v>-4.8140000000000001</v>
      </c>
      <c r="E23" s="63">
        <f t="shared" si="0"/>
        <v>1.3070211882010803</v>
      </c>
      <c r="F23" s="102">
        <v>-1.4239999999999999</v>
      </c>
      <c r="G23" s="102">
        <v>-1.4319999999999999</v>
      </c>
      <c r="H23" s="102">
        <v>-1.821</v>
      </c>
      <c r="I23" s="102">
        <v>-0.13700000000000001</v>
      </c>
      <c r="J23" s="102">
        <v>-0.82</v>
      </c>
      <c r="K23" s="102">
        <v>-1.3129999999999999</v>
      </c>
      <c r="L23" s="102">
        <v>-1.202</v>
      </c>
      <c r="M23" s="102">
        <v>-7.7709999999999999</v>
      </c>
      <c r="N23" s="34"/>
    </row>
    <row r="24" spans="1:14" s="16" customFormat="1" ht="19.5" customHeight="1">
      <c r="A24" s="9"/>
      <c r="B24" s="31" t="s">
        <v>86</v>
      </c>
      <c r="C24" s="101">
        <v>0.438</v>
      </c>
      <c r="D24" s="102">
        <v>-6.6459999999999999</v>
      </c>
      <c r="E24" s="63" t="str">
        <f t="shared" si="0"/>
        <v>n.m.</v>
      </c>
      <c r="F24" s="102">
        <v>-2.4E-2</v>
      </c>
      <c r="G24" s="102">
        <v>-1E-3</v>
      </c>
      <c r="H24" s="102">
        <v>4.0000000000000001E-3</v>
      </c>
      <c r="I24" s="102">
        <v>-6.625</v>
      </c>
      <c r="J24" s="102">
        <v>0.248</v>
      </c>
      <c r="K24" s="102">
        <v>-8.9999999999999993E-3</v>
      </c>
      <c r="L24" s="102">
        <v>-4.0000000000000001E-3</v>
      </c>
      <c r="M24" s="102">
        <v>0.20300000000000001</v>
      </c>
      <c r="N24" s="34"/>
    </row>
    <row r="25" spans="1:14" s="39" customFormat="1" ht="19.5" customHeight="1">
      <c r="A25" s="35"/>
      <c r="B25" s="40" t="s">
        <v>87</v>
      </c>
      <c r="C25" s="103">
        <v>285.99599999999998</v>
      </c>
      <c r="D25" s="57">
        <v>192.38</v>
      </c>
      <c r="E25" s="89">
        <f t="shared" si="0"/>
        <v>0.4866202307932217</v>
      </c>
      <c r="F25" s="57">
        <v>57.359000000000002</v>
      </c>
      <c r="G25" s="57">
        <v>53.59</v>
      </c>
      <c r="H25" s="57">
        <v>55.228000000000002</v>
      </c>
      <c r="I25" s="57">
        <v>26.202999999999999</v>
      </c>
      <c r="J25" s="57">
        <v>66.677999999999997</v>
      </c>
      <c r="K25" s="57">
        <v>66.001000000000005</v>
      </c>
      <c r="L25" s="57">
        <v>72.277000000000001</v>
      </c>
      <c r="M25" s="57">
        <v>81.040000000000006</v>
      </c>
      <c r="N25" s="15"/>
    </row>
    <row r="26" spans="1:14" s="252" customFormat="1" ht="19.5" customHeight="1" thickBot="1">
      <c r="A26" s="251"/>
      <c r="B26" s="40" t="s">
        <v>199</v>
      </c>
      <c r="C26" s="104">
        <v>177.505</v>
      </c>
      <c r="D26" s="105">
        <v>87.760999999999996</v>
      </c>
      <c r="E26" s="90">
        <f t="shared" ref="E26" si="1">IF(ISERROR(C26/D26-1)=TRUE,"n.m.",IF(OR(C26/D26-1&gt;150%=TRUE,C26/D26-1&lt;-100%=TRUE)=TRUE,"n.m.",C26/D26-1))</f>
        <v>1.02259545811921</v>
      </c>
      <c r="F26" s="57">
        <v>41.296999999999997</v>
      </c>
      <c r="G26" s="57">
        <v>36.633000000000003</v>
      </c>
      <c r="H26" s="57">
        <v>37.823</v>
      </c>
      <c r="I26" s="57">
        <v>-27.992000000000001</v>
      </c>
      <c r="J26" s="57">
        <v>46.811999999999998</v>
      </c>
      <c r="K26" s="57">
        <v>46.798999999999999</v>
      </c>
      <c r="L26" s="57">
        <v>47.759</v>
      </c>
      <c r="M26" s="57">
        <v>36.134999999999998</v>
      </c>
      <c r="N26" s="19"/>
    </row>
    <row r="27" spans="1:14" ht="9" customHeight="1">
      <c r="A27" s="5"/>
      <c r="B27" s="4"/>
      <c r="C27" s="43"/>
      <c r="D27" s="43"/>
      <c r="E27" s="7"/>
      <c r="F27" s="43"/>
      <c r="G27" s="43"/>
      <c r="H27" s="43"/>
      <c r="I27" s="43"/>
      <c r="J27" s="43"/>
      <c r="K27" s="43"/>
      <c r="L27" s="43"/>
      <c r="M27" s="43"/>
      <c r="N27" s="44"/>
    </row>
    <row r="28" spans="1:14" ht="19.5" customHeight="1">
      <c r="A28" s="45" t="s">
        <v>102</v>
      </c>
      <c r="B28" s="46"/>
      <c r="C28" s="43"/>
      <c r="D28" s="43"/>
      <c r="E28" s="7"/>
      <c r="F28" s="43"/>
      <c r="G28" s="43"/>
      <c r="H28" s="43"/>
      <c r="I28" s="43"/>
      <c r="J28" s="43"/>
      <c r="K28" s="43"/>
      <c r="L28" s="43"/>
      <c r="M28" s="43"/>
      <c r="N28" s="44"/>
    </row>
    <row r="29" spans="1:14" ht="19.5" customHeight="1">
      <c r="A29" s="47"/>
      <c r="B29" s="40" t="s">
        <v>95</v>
      </c>
      <c r="C29" s="48">
        <f>-C18/C13</f>
        <v>0.6273548116340304</v>
      </c>
      <c r="D29" s="48">
        <f>-D18/D13</f>
        <v>0.72207286054207809</v>
      </c>
      <c r="E29" s="49">
        <f>(C29-D29)*10000</f>
        <v>-947.18048908047695</v>
      </c>
      <c r="F29" s="48">
        <f t="shared" ref="F29:K29" si="2">-F18/F13</f>
        <v>0.66244793427256954</v>
      </c>
      <c r="G29" s="48">
        <f t="shared" si="2"/>
        <v>0.69313826568348391</v>
      </c>
      <c r="H29" s="48">
        <f t="shared" si="2"/>
        <v>0.67422072545816647</v>
      </c>
      <c r="I29" s="48">
        <f t="shared" si="2"/>
        <v>0.84300014536559431</v>
      </c>
      <c r="J29" s="48">
        <f t="shared" si="2"/>
        <v>0.6454059886700837</v>
      </c>
      <c r="K29" s="48">
        <f t="shared" si="2"/>
        <v>0.64372499357633151</v>
      </c>
      <c r="L29" s="48">
        <f t="shared" ref="L29:M29" si="3">-L18/L13</f>
        <v>0.62819653965295785</v>
      </c>
      <c r="M29" s="48">
        <f t="shared" si="3"/>
        <v>0.59671049896770079</v>
      </c>
      <c r="N29" s="44"/>
    </row>
    <row r="30" spans="1:14" ht="19.5" customHeight="1">
      <c r="A30" s="45" t="s">
        <v>103</v>
      </c>
      <c r="B30" s="51"/>
      <c r="C30" s="53"/>
      <c r="D30" s="53"/>
      <c r="E30" s="53"/>
      <c r="F30" s="52"/>
      <c r="G30" s="52"/>
      <c r="H30" s="52"/>
      <c r="I30" s="52"/>
      <c r="J30" s="52"/>
      <c r="K30" s="52"/>
      <c r="L30" s="52"/>
      <c r="M30" s="52"/>
      <c r="N30" s="5"/>
    </row>
    <row r="31" spans="1:14" ht="19.5" customHeight="1">
      <c r="A31" s="54"/>
      <c r="B31" s="40" t="s">
        <v>98</v>
      </c>
      <c r="C31" s="57" t="s">
        <v>27</v>
      </c>
      <c r="D31" s="57" t="s">
        <v>27</v>
      </c>
      <c r="E31" s="38" t="s">
        <v>27</v>
      </c>
      <c r="F31" s="57" t="s">
        <v>27</v>
      </c>
      <c r="G31" s="57" t="s">
        <v>27</v>
      </c>
      <c r="H31" s="57" t="s">
        <v>27</v>
      </c>
      <c r="I31" s="57" t="s">
        <v>27</v>
      </c>
      <c r="J31" s="57" t="s">
        <v>27</v>
      </c>
      <c r="K31" s="57" t="s">
        <v>27</v>
      </c>
      <c r="L31" s="57" t="s">
        <v>27</v>
      </c>
      <c r="M31" s="57" t="s">
        <v>27</v>
      </c>
      <c r="N31" s="5"/>
    </row>
    <row r="32" spans="1:14" ht="19.5" customHeight="1">
      <c r="A32" s="54"/>
      <c r="B32" s="36" t="s">
        <v>104</v>
      </c>
      <c r="C32" s="57" t="s">
        <v>27</v>
      </c>
      <c r="D32" s="57" t="s">
        <v>27</v>
      </c>
      <c r="E32" s="38" t="s">
        <v>27</v>
      </c>
      <c r="F32" s="57" t="s">
        <v>27</v>
      </c>
      <c r="G32" s="57" t="s">
        <v>27</v>
      </c>
      <c r="H32" s="57" t="s">
        <v>27</v>
      </c>
      <c r="I32" s="57" t="s">
        <v>27</v>
      </c>
      <c r="J32" s="57" t="s">
        <v>27</v>
      </c>
      <c r="K32" s="57" t="s">
        <v>27</v>
      </c>
      <c r="L32" s="57" t="s">
        <v>27</v>
      </c>
      <c r="M32" s="57" t="s">
        <v>27</v>
      </c>
      <c r="N32" s="5"/>
    </row>
    <row r="33" spans="1:14" ht="19.5" customHeight="1">
      <c r="A33" s="47"/>
      <c r="B33" s="40" t="s">
        <v>189</v>
      </c>
      <c r="C33" s="57">
        <v>1692.5605</v>
      </c>
      <c r="D33" s="57">
        <v>2046.1785</v>
      </c>
      <c r="E33" s="38">
        <f t="shared" ref="E33:E35" si="4">IF(C33*D33&gt;0,C33/D33-1,"n.m.")</f>
        <v>-0.17281874479670267</v>
      </c>
      <c r="F33" s="57">
        <v>1973.403</v>
      </c>
      <c r="G33" s="57">
        <v>1993.8164999999999</v>
      </c>
      <c r="H33" s="57">
        <v>1983.3050000000001</v>
      </c>
      <c r="I33" s="57">
        <v>2046.1785</v>
      </c>
      <c r="J33" s="57">
        <v>2096.585</v>
      </c>
      <c r="K33" s="57">
        <v>1618.92</v>
      </c>
      <c r="L33" s="57">
        <v>1519.8005000000001</v>
      </c>
      <c r="M33" s="57">
        <v>1692.5605</v>
      </c>
      <c r="N33" s="5"/>
    </row>
    <row r="34" spans="1:14" ht="19.5" customHeight="1">
      <c r="A34" s="45" t="s">
        <v>8</v>
      </c>
      <c r="B34" s="51"/>
      <c r="C34" s="57"/>
      <c r="D34" s="57"/>
      <c r="E34" s="56"/>
      <c r="F34" s="57"/>
      <c r="G34" s="57"/>
      <c r="H34" s="57"/>
      <c r="I34" s="57"/>
      <c r="J34" s="57"/>
      <c r="K34" s="57"/>
      <c r="L34" s="57"/>
      <c r="M34" s="57"/>
      <c r="N34" s="5"/>
    </row>
    <row r="35" spans="1:14" ht="19.5" customHeight="1">
      <c r="A35" s="5"/>
      <c r="B35" s="40" t="s">
        <v>99</v>
      </c>
      <c r="C35" s="57">
        <v>2021.42</v>
      </c>
      <c r="D35" s="57">
        <v>1994.55</v>
      </c>
      <c r="E35" s="38">
        <f t="shared" si="4"/>
        <v>1.3471710410869697E-2</v>
      </c>
      <c r="F35" s="57">
        <v>1995.64</v>
      </c>
      <c r="G35" s="57">
        <v>1961.92</v>
      </c>
      <c r="H35" s="57">
        <v>1996.2</v>
      </c>
      <c r="I35" s="57">
        <v>1994.55</v>
      </c>
      <c r="J35" s="57">
        <v>2006.8</v>
      </c>
      <c r="K35" s="57">
        <v>2021.06</v>
      </c>
      <c r="L35" s="57">
        <v>2043.57</v>
      </c>
      <c r="M35" s="57">
        <v>2021.42</v>
      </c>
      <c r="N35" s="5"/>
    </row>
    <row r="36" spans="1:14" ht="19.5" customHeight="1">
      <c r="A36" s="45" t="s">
        <v>172</v>
      </c>
      <c r="B36" s="68"/>
      <c r="C36" s="57"/>
      <c r="D36" s="57"/>
      <c r="E36" s="38"/>
      <c r="F36" s="57"/>
      <c r="G36" s="57"/>
      <c r="H36" s="57"/>
      <c r="I36" s="57"/>
      <c r="J36" s="57"/>
      <c r="K36" s="57"/>
      <c r="L36" s="57"/>
      <c r="M36" s="57"/>
      <c r="N36" s="5"/>
    </row>
    <row r="37" spans="1:14" s="81" customFormat="1" ht="19.5" customHeight="1">
      <c r="A37" s="148"/>
      <c r="B37" s="134" t="s">
        <v>147</v>
      </c>
      <c r="C37" s="102">
        <v>104338.96635332002</v>
      </c>
      <c r="D37" s="102">
        <v>86803.241887149983</v>
      </c>
      <c r="E37" s="33">
        <f t="shared" ref="E37:E46" si="5">IF(ISERROR(C37/D37-1)=TRUE,"n.m.",IF(OR(C37/D37-1&gt;150%=TRUE,C37/D37-1&lt;-100%=TRUE)=TRUE,"n.m.",C37/D37-1))</f>
        <v>0.20201693030045642</v>
      </c>
      <c r="F37" s="102">
        <v>80470.525597910018</v>
      </c>
      <c r="G37" s="102">
        <v>82414.669778860014</v>
      </c>
      <c r="H37" s="102">
        <v>84742.54558724002</v>
      </c>
      <c r="I37" s="102">
        <v>86803.241887149983</v>
      </c>
      <c r="J37" s="102">
        <v>91458.245980789987</v>
      </c>
      <c r="K37" s="102">
        <v>94186.53881043999</v>
      </c>
      <c r="L37" s="102">
        <v>100515.63998532</v>
      </c>
      <c r="M37" s="102">
        <v>104338.96635332002</v>
      </c>
      <c r="N37" s="149"/>
    </row>
    <row r="38" spans="1:14" s="81" customFormat="1" ht="19.5" customHeight="1">
      <c r="A38" s="148"/>
      <c r="B38" s="134" t="s">
        <v>173</v>
      </c>
      <c r="C38" s="102">
        <v>38346.637854450979</v>
      </c>
      <c r="D38" s="102">
        <v>35278.829293871408</v>
      </c>
      <c r="E38" s="33">
        <f t="shared" si="5"/>
        <v>8.6958910541640622E-2</v>
      </c>
      <c r="F38" s="102">
        <v>37224.155510748584</v>
      </c>
      <c r="G38" s="102">
        <v>35660.97811371219</v>
      </c>
      <c r="H38" s="102">
        <v>34910.031501044214</v>
      </c>
      <c r="I38" s="102">
        <v>35278.829293871408</v>
      </c>
      <c r="J38" s="102">
        <v>34740.429091584592</v>
      </c>
      <c r="K38" s="102">
        <v>35883.290403199993</v>
      </c>
      <c r="L38" s="102">
        <v>38252.720943939996</v>
      </c>
      <c r="M38" s="102">
        <v>38346.637854450979</v>
      </c>
      <c r="N38" s="149"/>
    </row>
    <row r="39" spans="1:14" s="81" customFormat="1" ht="19.5" customHeight="1">
      <c r="A39" s="148"/>
      <c r="B39" s="134" t="s">
        <v>174</v>
      </c>
      <c r="C39" s="102">
        <v>17813.930361130002</v>
      </c>
      <c r="D39" s="102">
        <v>13438.253360929997</v>
      </c>
      <c r="E39" s="33">
        <f t="shared" si="5"/>
        <v>0.32561352154006307</v>
      </c>
      <c r="F39" s="102">
        <v>10133.746108313178</v>
      </c>
      <c r="G39" s="102">
        <v>10701.659660469599</v>
      </c>
      <c r="H39" s="102">
        <v>11498.89464921</v>
      </c>
      <c r="I39" s="102">
        <v>13438.253360929997</v>
      </c>
      <c r="J39" s="102">
        <v>14764.749765739998</v>
      </c>
      <c r="K39" s="102">
        <v>15610.276280349999</v>
      </c>
      <c r="L39" s="102">
        <v>16408.667002490001</v>
      </c>
      <c r="M39" s="102">
        <v>17813.930361130002</v>
      </c>
      <c r="N39" s="149"/>
    </row>
    <row r="40" spans="1:14" s="81" customFormat="1" ht="19.5" customHeight="1">
      <c r="A40" s="148"/>
      <c r="B40" s="134" t="s">
        <v>175</v>
      </c>
      <c r="C40" s="102">
        <v>17949.000728430001</v>
      </c>
      <c r="D40" s="102">
        <v>16775.661288489999</v>
      </c>
      <c r="E40" s="33">
        <f t="shared" si="5"/>
        <v>6.9942961994889918E-2</v>
      </c>
      <c r="F40" s="102">
        <v>16657.046575765926</v>
      </c>
      <c r="G40" s="102">
        <v>16427.884778975233</v>
      </c>
      <c r="H40" s="102">
        <v>16896.56757549</v>
      </c>
      <c r="I40" s="102">
        <v>16775.661288489999</v>
      </c>
      <c r="J40" s="102">
        <v>16857.930061129999</v>
      </c>
      <c r="K40" s="102">
        <v>17304.623714050002</v>
      </c>
      <c r="L40" s="102">
        <v>17584.86274547</v>
      </c>
      <c r="M40" s="102">
        <v>17949.000728430001</v>
      </c>
      <c r="N40" s="149"/>
    </row>
    <row r="41" spans="1:14" s="81" customFormat="1" ht="19.5" customHeight="1">
      <c r="A41" s="148"/>
      <c r="B41" s="134" t="s">
        <v>156</v>
      </c>
      <c r="C41" s="102">
        <v>6765.0001822200002</v>
      </c>
      <c r="D41" s="102">
        <v>6156.8386672800016</v>
      </c>
      <c r="E41" s="33">
        <f t="shared" si="5"/>
        <v>9.8778211969727581E-2</v>
      </c>
      <c r="F41" s="102">
        <v>5580.5447237590224</v>
      </c>
      <c r="G41" s="102">
        <v>5558.2412655175622</v>
      </c>
      <c r="H41" s="102">
        <v>5913.2544036400013</v>
      </c>
      <c r="I41" s="102">
        <v>6156.8386672800016</v>
      </c>
      <c r="J41" s="102">
        <v>6220.4143880700003</v>
      </c>
      <c r="K41" s="102">
        <v>6454.8345011199999</v>
      </c>
      <c r="L41" s="102">
        <v>6778.7230363500012</v>
      </c>
      <c r="M41" s="102">
        <v>6765.0001822200002</v>
      </c>
      <c r="N41" s="149"/>
    </row>
    <row r="42" spans="1:14" s="81" customFormat="1" ht="19.5" customHeight="1">
      <c r="A42" s="148"/>
      <c r="B42" s="134" t="s">
        <v>176</v>
      </c>
      <c r="C42" s="102">
        <v>10924.738093089998</v>
      </c>
      <c r="D42" s="102">
        <v>10466.449806160001</v>
      </c>
      <c r="E42" s="33">
        <f t="shared" si="5"/>
        <v>4.3786412338238323E-2</v>
      </c>
      <c r="F42" s="102">
        <v>10127.815000000001</v>
      </c>
      <c r="G42" s="102">
        <v>10243.045370875663</v>
      </c>
      <c r="H42" s="102">
        <v>10517.599679750001</v>
      </c>
      <c r="I42" s="102">
        <v>10466.449806160001</v>
      </c>
      <c r="J42" s="102">
        <v>10517.830907539999</v>
      </c>
      <c r="K42" s="102">
        <v>10769.408769549998</v>
      </c>
      <c r="L42" s="102">
        <v>10962.12691044</v>
      </c>
      <c r="M42" s="102">
        <v>10924.738093089998</v>
      </c>
      <c r="N42" s="149"/>
    </row>
    <row r="43" spans="1:14" s="81" customFormat="1" ht="19.5" customHeight="1">
      <c r="A43" s="148"/>
      <c r="B43" s="134" t="s">
        <v>177</v>
      </c>
      <c r="C43" s="102">
        <v>657.89275897000005</v>
      </c>
      <c r="D43" s="102">
        <v>1055.81656447</v>
      </c>
      <c r="E43" s="33">
        <f t="shared" si="5"/>
        <v>-0.3768872538003325</v>
      </c>
      <c r="F43" s="102">
        <v>617.17210375591321</v>
      </c>
      <c r="G43" s="102">
        <v>820.744783940508</v>
      </c>
      <c r="H43" s="102">
        <v>680.98535496</v>
      </c>
      <c r="I43" s="102">
        <v>1055.81656447</v>
      </c>
      <c r="J43" s="102">
        <v>736.9431668200001</v>
      </c>
      <c r="K43" s="102">
        <v>876.61874001000001</v>
      </c>
      <c r="L43" s="102">
        <v>689.91270773999997</v>
      </c>
      <c r="M43" s="102">
        <v>657.89275897000005</v>
      </c>
      <c r="N43" s="149"/>
    </row>
    <row r="44" spans="1:14" s="81" customFormat="1" ht="19.5" customHeight="1">
      <c r="A44" s="148"/>
      <c r="B44" s="134" t="s">
        <v>178</v>
      </c>
      <c r="C44" s="102">
        <v>4233.6317628800007</v>
      </c>
      <c r="D44" s="102">
        <v>3950.1140703199999</v>
      </c>
      <c r="E44" s="33">
        <f t="shared" si="5"/>
        <v>7.1774558281815226E-2</v>
      </c>
      <c r="F44" s="102">
        <v>4168.1455662672652</v>
      </c>
      <c r="G44" s="102">
        <v>3633.7662437428053</v>
      </c>
      <c r="H44" s="102">
        <v>3748.34487416</v>
      </c>
      <c r="I44" s="102">
        <v>3950.1140703199999</v>
      </c>
      <c r="J44" s="102">
        <v>4166.11562254</v>
      </c>
      <c r="K44" s="102">
        <v>4436.6793324399996</v>
      </c>
      <c r="L44" s="102">
        <v>4520.4172104400004</v>
      </c>
      <c r="M44" s="102">
        <v>4233.6317628800007</v>
      </c>
      <c r="N44" s="149"/>
    </row>
    <row r="45" spans="1:14" s="81" customFormat="1" ht="19.5" customHeight="1">
      <c r="A45" s="148"/>
      <c r="B45" s="134" t="s">
        <v>179</v>
      </c>
      <c r="C45" s="102">
        <v>0</v>
      </c>
      <c r="D45" s="102">
        <v>0</v>
      </c>
      <c r="E45" s="33" t="str">
        <f t="shared" si="5"/>
        <v>n.m.</v>
      </c>
      <c r="F45" s="102">
        <v>0</v>
      </c>
      <c r="G45" s="102">
        <v>0</v>
      </c>
      <c r="H45" s="102">
        <v>0</v>
      </c>
      <c r="I45" s="102">
        <v>0</v>
      </c>
      <c r="J45" s="102">
        <v>0</v>
      </c>
      <c r="K45" s="102">
        <v>0</v>
      </c>
      <c r="L45" s="102">
        <v>0</v>
      </c>
      <c r="M45" s="102">
        <v>0</v>
      </c>
      <c r="N45" s="149"/>
    </row>
    <row r="46" spans="1:14" s="60" customFormat="1" ht="19.5" customHeight="1">
      <c r="A46" s="36"/>
      <c r="B46" s="40" t="s">
        <v>180</v>
      </c>
      <c r="C46" s="57">
        <v>201029.79809449101</v>
      </c>
      <c r="D46" s="57">
        <v>173925.20493867141</v>
      </c>
      <c r="E46" s="38">
        <f t="shared" si="5"/>
        <v>0.15584051296864687</v>
      </c>
      <c r="F46" s="57">
        <v>164979.15118651988</v>
      </c>
      <c r="G46" s="57">
        <v>165460.98999609359</v>
      </c>
      <c r="H46" s="57">
        <v>168908.22362549423</v>
      </c>
      <c r="I46" s="57">
        <v>173925.20493867141</v>
      </c>
      <c r="J46" s="57">
        <v>179462.65898421456</v>
      </c>
      <c r="K46" s="57">
        <v>185522.27055115998</v>
      </c>
      <c r="L46" s="57">
        <v>195713.07054219002</v>
      </c>
      <c r="M46" s="57">
        <v>201029.79809449101</v>
      </c>
      <c r="N46" s="58"/>
    </row>
    <row r="47" spans="1:14" s="60" customFormat="1">
      <c r="A47" s="36"/>
      <c r="B47" s="152"/>
      <c r="C47" s="58"/>
      <c r="D47" s="58"/>
      <c r="E47" s="59"/>
      <c r="F47" s="58"/>
      <c r="G47" s="58"/>
      <c r="H47" s="58"/>
      <c r="I47" s="58"/>
      <c r="J47" s="58"/>
      <c r="K47" s="58"/>
      <c r="L47" s="58"/>
      <c r="M47" s="58"/>
      <c r="N47" s="58"/>
    </row>
    <row r="48" spans="1:14" s="60" customFormat="1">
      <c r="A48" s="36"/>
      <c r="B48" s="152"/>
      <c r="C48" s="58"/>
      <c r="D48" s="58"/>
      <c r="E48" s="59"/>
      <c r="F48" s="58"/>
      <c r="G48" s="58"/>
      <c r="H48" s="58"/>
      <c r="I48" s="58"/>
      <c r="J48" s="58"/>
      <c r="K48" s="58"/>
      <c r="L48" s="58"/>
      <c r="M48" s="58"/>
      <c r="N48" s="58"/>
    </row>
  </sheetData>
  <mergeCells count="1">
    <mergeCell ref="A2:M2"/>
  </mergeCells>
  <phoneticPr fontId="4" type="noConversion"/>
  <printOptions horizontalCentered="1" verticalCentered="1"/>
  <pageMargins left="0.15748031496062992" right="0.15748031496062992" top="0.15748031496062992" bottom="0.16" header="3.937007874015748E-2" footer="0.15748031496062992"/>
  <pageSetup paperSize="9" scale="69" orientation="landscape" r:id="rId1"/>
  <headerFooter alignWithMargins="0"/>
  <ignoredErrors>
    <ignoredError sqref="C6:M6" numberStoredAsText="1"/>
    <ignoredError sqref="E29"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C6" sqref="C6:M6"/>
    </sheetView>
  </sheetViews>
  <sheetFormatPr defaultRowHeight="12.75" customHeight="1"/>
  <cols>
    <col min="1" max="1" width="1" customWidth="1"/>
    <col min="2" max="2" width="49.7109375"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64" t="s">
        <v>13</v>
      </c>
      <c r="B2" s="264"/>
      <c r="C2" s="264"/>
      <c r="D2" s="264"/>
      <c r="E2" s="264"/>
      <c r="F2" s="264"/>
      <c r="G2" s="264"/>
      <c r="H2" s="264"/>
      <c r="I2" s="264"/>
      <c r="J2" s="264"/>
      <c r="K2" s="264"/>
      <c r="L2" s="264"/>
      <c r="M2" s="264"/>
      <c r="N2" s="72"/>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1" t="s">
        <v>202</v>
      </c>
      <c r="D5" s="12"/>
      <c r="E5" s="14" t="s">
        <v>4</v>
      </c>
      <c r="F5" s="15" t="s">
        <v>50</v>
      </c>
      <c r="G5" s="15" t="s">
        <v>66</v>
      </c>
      <c r="H5" s="15" t="s">
        <v>68</v>
      </c>
      <c r="I5" s="15" t="s">
        <v>69</v>
      </c>
      <c r="J5" s="15" t="s">
        <v>50</v>
      </c>
      <c r="K5" s="15" t="s">
        <v>66</v>
      </c>
      <c r="L5" s="15" t="s">
        <v>68</v>
      </c>
      <c r="M5" s="15" t="s">
        <v>69</v>
      </c>
      <c r="N5" s="10"/>
    </row>
    <row r="6" spans="1:14" s="16" customFormat="1" ht="15" customHeight="1">
      <c r="A6" s="9"/>
      <c r="B6" s="17" t="s">
        <v>6</v>
      </c>
      <c r="C6" s="18" t="s">
        <v>67</v>
      </c>
      <c r="D6" s="19" t="s">
        <v>101</v>
      </c>
      <c r="E6" s="30" t="s">
        <v>7</v>
      </c>
      <c r="F6" s="15" t="s">
        <v>101</v>
      </c>
      <c r="G6" s="15" t="s">
        <v>101</v>
      </c>
      <c r="H6" s="15" t="s">
        <v>101</v>
      </c>
      <c r="I6" s="15" t="s">
        <v>101</v>
      </c>
      <c r="J6" s="15" t="s">
        <v>67</v>
      </c>
      <c r="K6" s="15" t="s">
        <v>67</v>
      </c>
      <c r="L6" s="15" t="s">
        <v>67</v>
      </c>
      <c r="M6" s="15" t="s">
        <v>67</v>
      </c>
      <c r="N6" s="10"/>
    </row>
    <row r="7" spans="1:14" s="16" customFormat="1" ht="6" customHeight="1">
      <c r="A7" s="21"/>
      <c r="B7" s="22"/>
      <c r="C7" s="23"/>
      <c r="D7" s="24"/>
      <c r="E7" s="26"/>
      <c r="F7" s="27"/>
      <c r="G7" s="27"/>
      <c r="H7" s="27"/>
      <c r="I7" s="27"/>
      <c r="J7" s="27"/>
      <c r="K7" s="27"/>
      <c r="L7" s="27"/>
      <c r="M7" s="27"/>
      <c r="N7" s="29"/>
    </row>
    <row r="8" spans="1:14" s="16" customFormat="1" ht="19.5" customHeight="1">
      <c r="A8" s="9"/>
      <c r="B8" s="31" t="s">
        <v>70</v>
      </c>
      <c r="C8" s="101">
        <v>228.24700000000001</v>
      </c>
      <c r="D8" s="102">
        <v>234.471</v>
      </c>
      <c r="E8" s="63">
        <f t="shared" ref="E8:E25" si="0">IF(ISERROR(C8/D8-1)=TRUE,"n.m.",IF(OR(C8/D8-1&gt;150%=TRUE,C8/D8-1&lt;-100%=TRUE)=TRUE,"n.m.",C8/D8-1))</f>
        <v>-2.6544860558448513E-2</v>
      </c>
      <c r="F8" s="102">
        <v>58.484999999999999</v>
      </c>
      <c r="G8" s="102">
        <v>58.088000000000001</v>
      </c>
      <c r="H8" s="102">
        <v>58.536999999999999</v>
      </c>
      <c r="I8" s="102">
        <v>59.360999999999997</v>
      </c>
      <c r="J8" s="102">
        <v>58.332999999999998</v>
      </c>
      <c r="K8" s="102">
        <v>57.606999999999999</v>
      </c>
      <c r="L8" s="102">
        <v>56.432000000000002</v>
      </c>
      <c r="M8" s="102">
        <v>55.875</v>
      </c>
      <c r="N8" s="34"/>
    </row>
    <row r="9" spans="1:14" s="16" customFormat="1" ht="19.5" customHeight="1">
      <c r="A9" s="9"/>
      <c r="B9" s="31" t="s">
        <v>71</v>
      </c>
      <c r="C9" s="101">
        <v>0</v>
      </c>
      <c r="D9" s="102">
        <v>0</v>
      </c>
      <c r="E9" s="63" t="str">
        <f t="shared" si="0"/>
        <v>n.m.</v>
      </c>
      <c r="F9" s="102">
        <v>0</v>
      </c>
      <c r="G9" s="102">
        <v>0</v>
      </c>
      <c r="H9" s="102">
        <v>0</v>
      </c>
      <c r="I9" s="102">
        <v>0</v>
      </c>
      <c r="J9" s="102">
        <v>0</v>
      </c>
      <c r="K9" s="102">
        <v>0</v>
      </c>
      <c r="L9" s="102">
        <v>0</v>
      </c>
      <c r="M9" s="102">
        <v>0</v>
      </c>
      <c r="N9" s="34"/>
    </row>
    <row r="10" spans="1:14" s="16" customFormat="1" ht="19.5" customHeight="1">
      <c r="A10" s="9"/>
      <c r="B10" s="31" t="s">
        <v>72</v>
      </c>
      <c r="C10" s="101">
        <v>195.464</v>
      </c>
      <c r="D10" s="102">
        <v>166.45400000000001</v>
      </c>
      <c r="E10" s="63">
        <f t="shared" si="0"/>
        <v>0.17428238432239529</v>
      </c>
      <c r="F10" s="102">
        <v>41.103000000000002</v>
      </c>
      <c r="G10" s="102">
        <v>40.564999999999998</v>
      </c>
      <c r="H10" s="102">
        <v>39.502000000000002</v>
      </c>
      <c r="I10" s="102">
        <v>45.283999999999999</v>
      </c>
      <c r="J10" s="102">
        <v>47.658999999999999</v>
      </c>
      <c r="K10" s="102">
        <v>49.244</v>
      </c>
      <c r="L10" s="102">
        <v>45.756999999999998</v>
      </c>
      <c r="M10" s="102">
        <v>52.804000000000002</v>
      </c>
      <c r="N10" s="34"/>
    </row>
    <row r="11" spans="1:14" s="16" customFormat="1" ht="19.5" customHeight="1">
      <c r="A11" s="9"/>
      <c r="B11" s="31" t="s">
        <v>73</v>
      </c>
      <c r="C11" s="101">
        <v>29.875</v>
      </c>
      <c r="D11" s="102">
        <v>28.280999999999999</v>
      </c>
      <c r="E11" s="63">
        <f t="shared" si="0"/>
        <v>5.6362929175064469E-2</v>
      </c>
      <c r="F11" s="102">
        <v>8.9670000000000005</v>
      </c>
      <c r="G11" s="102">
        <v>6.8410000000000002</v>
      </c>
      <c r="H11" s="102">
        <v>6.0570000000000004</v>
      </c>
      <c r="I11" s="102">
        <v>6.4160000000000004</v>
      </c>
      <c r="J11" s="102">
        <v>7.0789999999999997</v>
      </c>
      <c r="K11" s="102">
        <v>5.944</v>
      </c>
      <c r="L11" s="102">
        <v>6.5220000000000002</v>
      </c>
      <c r="M11" s="102">
        <v>10.33</v>
      </c>
      <c r="N11" s="34"/>
    </row>
    <row r="12" spans="1:14" s="16" customFormat="1" ht="19.5" customHeight="1">
      <c r="A12" s="9"/>
      <c r="B12" s="31" t="s">
        <v>74</v>
      </c>
      <c r="C12" s="101">
        <v>-2.5939999999999999</v>
      </c>
      <c r="D12" s="102">
        <v>-0.186</v>
      </c>
      <c r="E12" s="63" t="str">
        <f t="shared" si="0"/>
        <v>n.m.</v>
      </c>
      <c r="F12" s="102">
        <v>1.228</v>
      </c>
      <c r="G12" s="102">
        <v>-0.221</v>
      </c>
      <c r="H12" s="102">
        <v>0.13500000000000001</v>
      </c>
      <c r="I12" s="102">
        <v>-1.3280000000000001</v>
      </c>
      <c r="J12" s="102">
        <v>-4.1000000000000002E-2</v>
      </c>
      <c r="K12" s="102">
        <v>3.6999999999999998E-2</v>
      </c>
      <c r="L12" s="102">
        <v>-1.3029999999999999</v>
      </c>
      <c r="M12" s="102">
        <v>-1.2869999999999999</v>
      </c>
      <c r="N12" s="34"/>
    </row>
    <row r="13" spans="1:14" s="39" customFormat="1" ht="19.5" customHeight="1">
      <c r="A13" s="35"/>
      <c r="B13" s="36" t="s">
        <v>75</v>
      </c>
      <c r="C13" s="103">
        <v>450.99200000000002</v>
      </c>
      <c r="D13" s="57">
        <v>429.02</v>
      </c>
      <c r="E13" s="89">
        <f t="shared" si="0"/>
        <v>5.1214395599272766E-2</v>
      </c>
      <c r="F13" s="57">
        <v>109.783</v>
      </c>
      <c r="G13" s="57">
        <v>105.273</v>
      </c>
      <c r="H13" s="57">
        <v>104.23099999999999</v>
      </c>
      <c r="I13" s="57">
        <v>109.733</v>
      </c>
      <c r="J13" s="57">
        <v>113.03</v>
      </c>
      <c r="K13" s="57">
        <v>112.83199999999999</v>
      </c>
      <c r="L13" s="57">
        <v>107.408</v>
      </c>
      <c r="M13" s="57">
        <v>117.72199999999999</v>
      </c>
      <c r="N13" s="15"/>
    </row>
    <row r="14" spans="1:14" s="16" customFormat="1" ht="19.5" customHeight="1">
      <c r="A14" s="9"/>
      <c r="B14" s="31" t="s">
        <v>76</v>
      </c>
      <c r="C14" s="101">
        <v>-69.150000000000006</v>
      </c>
      <c r="D14" s="102">
        <v>-63.331000000000003</v>
      </c>
      <c r="E14" s="63">
        <f t="shared" si="0"/>
        <v>9.1882332506987074E-2</v>
      </c>
      <c r="F14" s="102">
        <v>-15.337999999999999</v>
      </c>
      <c r="G14" s="102">
        <v>-15.648</v>
      </c>
      <c r="H14" s="102">
        <v>-15.872</v>
      </c>
      <c r="I14" s="102">
        <v>-16.472999999999999</v>
      </c>
      <c r="J14" s="102">
        <v>-15.769</v>
      </c>
      <c r="K14" s="102">
        <v>-16.064</v>
      </c>
      <c r="L14" s="102">
        <v>-18.032</v>
      </c>
      <c r="M14" s="102">
        <v>-19.285</v>
      </c>
      <c r="N14" s="34"/>
    </row>
    <row r="15" spans="1:14" s="16" customFormat="1" ht="19.5" customHeight="1">
      <c r="A15" s="9"/>
      <c r="B15" s="31" t="s">
        <v>77</v>
      </c>
      <c r="C15" s="101">
        <v>-211.31099999999998</v>
      </c>
      <c r="D15" s="102">
        <v>-177.41400000000002</v>
      </c>
      <c r="E15" s="63">
        <f t="shared" si="0"/>
        <v>0.19106158476783097</v>
      </c>
      <c r="F15" s="102">
        <v>-48.864000000000004</v>
      </c>
      <c r="G15" s="102">
        <v>-45.097999999999999</v>
      </c>
      <c r="H15" s="102">
        <v>-40.741999999999997</v>
      </c>
      <c r="I15" s="102">
        <v>-42.71</v>
      </c>
      <c r="J15" s="102">
        <v>-52.731999999999999</v>
      </c>
      <c r="K15" s="102">
        <v>-55.824999999999996</v>
      </c>
      <c r="L15" s="102">
        <v>-50.442</v>
      </c>
      <c r="M15" s="102">
        <v>-52.312000000000005</v>
      </c>
      <c r="N15" s="34"/>
    </row>
    <row r="16" spans="1:14" s="16" customFormat="1" ht="19.5" customHeight="1">
      <c r="A16" s="9"/>
      <c r="B16" s="31" t="s">
        <v>78</v>
      </c>
      <c r="C16" s="101">
        <v>77.17</v>
      </c>
      <c r="D16" s="102">
        <v>56.996000000000002</v>
      </c>
      <c r="E16" s="63">
        <f t="shared" si="0"/>
        <v>0.35395466348515692</v>
      </c>
      <c r="F16" s="102">
        <v>14.069000000000001</v>
      </c>
      <c r="G16" s="102">
        <v>13.984999999999999</v>
      </c>
      <c r="H16" s="102">
        <v>14.318</v>
      </c>
      <c r="I16" s="102">
        <v>14.624000000000001</v>
      </c>
      <c r="J16" s="102">
        <v>18.806999999999999</v>
      </c>
      <c r="K16" s="102">
        <v>18.736000000000001</v>
      </c>
      <c r="L16" s="102">
        <v>19.207999999999998</v>
      </c>
      <c r="M16" s="102">
        <v>20.419</v>
      </c>
      <c r="N16" s="34"/>
    </row>
    <row r="17" spans="1:14" s="16" customFormat="1" ht="19.5" customHeight="1">
      <c r="A17" s="9"/>
      <c r="B17" s="31" t="s">
        <v>79</v>
      </c>
      <c r="C17" s="101">
        <v>-8.8160000000000007</v>
      </c>
      <c r="D17" s="102">
        <v>-8.0939999999999994</v>
      </c>
      <c r="E17" s="63">
        <f t="shared" si="0"/>
        <v>8.9201877934272478E-2</v>
      </c>
      <c r="F17" s="102">
        <v>-1.7150000000000001</v>
      </c>
      <c r="G17" s="102">
        <v>-1.7829999999999999</v>
      </c>
      <c r="H17" s="102">
        <v>-1.9390000000000001</v>
      </c>
      <c r="I17" s="102">
        <v>-2.657</v>
      </c>
      <c r="J17" s="102">
        <v>-1.9079999999999999</v>
      </c>
      <c r="K17" s="102">
        <v>-2.0409999999999999</v>
      </c>
      <c r="L17" s="102">
        <v>-2.2330000000000001</v>
      </c>
      <c r="M17" s="102">
        <v>-2.6339999999999999</v>
      </c>
      <c r="N17" s="34"/>
    </row>
    <row r="18" spans="1:14" s="39" customFormat="1" ht="19.5" customHeight="1">
      <c r="A18" s="35"/>
      <c r="B18" s="40" t="s">
        <v>80</v>
      </c>
      <c r="C18" s="103">
        <v>-212.107</v>
      </c>
      <c r="D18" s="57">
        <v>-191.84299999999999</v>
      </c>
      <c r="E18" s="89">
        <f t="shared" si="0"/>
        <v>0.10562803959487721</v>
      </c>
      <c r="F18" s="57">
        <v>-51.847999999999999</v>
      </c>
      <c r="G18" s="57">
        <v>-48.543999999999997</v>
      </c>
      <c r="H18" s="57">
        <v>-44.234999999999999</v>
      </c>
      <c r="I18" s="57">
        <v>-47.216000000000001</v>
      </c>
      <c r="J18" s="57">
        <v>-51.601999999999997</v>
      </c>
      <c r="K18" s="57">
        <v>-55.194000000000003</v>
      </c>
      <c r="L18" s="57">
        <v>-51.499000000000002</v>
      </c>
      <c r="M18" s="57">
        <v>-53.811999999999998</v>
      </c>
      <c r="N18" s="15"/>
    </row>
    <row r="19" spans="1:14" s="39" customFormat="1" ht="19.5" customHeight="1">
      <c r="A19" s="35"/>
      <c r="B19" s="40" t="s">
        <v>81</v>
      </c>
      <c r="C19" s="103">
        <v>238.88499999999999</v>
      </c>
      <c r="D19" s="57">
        <v>237.17699999999999</v>
      </c>
      <c r="E19" s="89">
        <f t="shared" si="0"/>
        <v>7.2013728143960343E-3</v>
      </c>
      <c r="F19" s="57">
        <v>57.935000000000002</v>
      </c>
      <c r="G19" s="57">
        <v>56.728999999999999</v>
      </c>
      <c r="H19" s="57">
        <v>59.996000000000002</v>
      </c>
      <c r="I19" s="57">
        <v>62.517000000000003</v>
      </c>
      <c r="J19" s="57">
        <v>61.427999999999997</v>
      </c>
      <c r="K19" s="57">
        <v>57.637999999999998</v>
      </c>
      <c r="L19" s="57">
        <v>55.908999999999999</v>
      </c>
      <c r="M19" s="57">
        <v>63.91</v>
      </c>
      <c r="N19" s="15"/>
    </row>
    <row r="20" spans="1:14" s="16" customFormat="1" ht="19.5" customHeight="1">
      <c r="A20" s="9"/>
      <c r="B20" s="41" t="s">
        <v>82</v>
      </c>
      <c r="C20" s="101">
        <v>-3.1789999999999998</v>
      </c>
      <c r="D20" s="102">
        <v>-3.274</v>
      </c>
      <c r="E20" s="63">
        <f t="shared" si="0"/>
        <v>-2.9016493585827807E-2</v>
      </c>
      <c r="F20" s="102">
        <v>-0.79</v>
      </c>
      <c r="G20" s="102">
        <v>-0.56399999999999995</v>
      </c>
      <c r="H20" s="102">
        <v>-0.60199999999999998</v>
      </c>
      <c r="I20" s="102">
        <v>-1.3180000000000001</v>
      </c>
      <c r="J20" s="102">
        <v>-0.46500000000000002</v>
      </c>
      <c r="K20" s="102">
        <v>-0.82599999999999996</v>
      </c>
      <c r="L20" s="102">
        <v>-0.68500000000000005</v>
      </c>
      <c r="M20" s="102">
        <v>-1.2030000000000001</v>
      </c>
      <c r="N20" s="34"/>
    </row>
    <row r="21" spans="1:14" s="39" customFormat="1" ht="19.5" customHeight="1">
      <c r="A21" s="35"/>
      <c r="B21" s="40" t="s">
        <v>83</v>
      </c>
      <c r="C21" s="103">
        <v>235.70599999999999</v>
      </c>
      <c r="D21" s="57">
        <v>233.90299999999999</v>
      </c>
      <c r="E21" s="89">
        <f t="shared" si="0"/>
        <v>7.7083235358246238E-3</v>
      </c>
      <c r="F21" s="57">
        <v>57.145000000000003</v>
      </c>
      <c r="G21" s="57">
        <v>56.164999999999999</v>
      </c>
      <c r="H21" s="57">
        <v>59.393999999999998</v>
      </c>
      <c r="I21" s="57">
        <v>61.198999999999998</v>
      </c>
      <c r="J21" s="57">
        <v>60.963000000000001</v>
      </c>
      <c r="K21" s="57">
        <v>56.811999999999998</v>
      </c>
      <c r="L21" s="57">
        <v>55.223999999999997</v>
      </c>
      <c r="M21" s="57">
        <v>62.707000000000001</v>
      </c>
      <c r="N21" s="15"/>
    </row>
    <row r="22" spans="1:14" s="16" customFormat="1" ht="19.5" customHeight="1">
      <c r="A22" s="9"/>
      <c r="B22" s="31" t="s">
        <v>84</v>
      </c>
      <c r="C22" s="101">
        <v>-6.1210000000000004</v>
      </c>
      <c r="D22" s="102">
        <v>-18.010000000000002</v>
      </c>
      <c r="E22" s="63">
        <f t="shared" si="0"/>
        <v>-0.66013325930038869</v>
      </c>
      <c r="F22" s="102">
        <v>-2.706</v>
      </c>
      <c r="G22" s="102">
        <v>2.3460000000000001</v>
      </c>
      <c r="H22" s="102">
        <v>-4.1150000000000002</v>
      </c>
      <c r="I22" s="102">
        <v>-13.535</v>
      </c>
      <c r="J22" s="102">
        <v>-3.3730000000000002</v>
      </c>
      <c r="K22" s="102">
        <v>0.42199999999999999</v>
      </c>
      <c r="L22" s="102">
        <v>-0.67700000000000005</v>
      </c>
      <c r="M22" s="102">
        <v>-2.4929999999999999</v>
      </c>
      <c r="N22" s="34"/>
    </row>
    <row r="23" spans="1:14" s="16" customFormat="1" ht="19.5" customHeight="1">
      <c r="A23" s="9"/>
      <c r="B23" s="31" t="s">
        <v>85</v>
      </c>
      <c r="C23" s="101">
        <v>-1E-3</v>
      </c>
      <c r="D23" s="102">
        <v>-7.0000000000000001E-3</v>
      </c>
      <c r="E23" s="63">
        <f t="shared" si="0"/>
        <v>-0.85714285714285721</v>
      </c>
      <c r="F23" s="102">
        <v>-2E-3</v>
      </c>
      <c r="G23" s="102">
        <v>-2E-3</v>
      </c>
      <c r="H23" s="102">
        <v>-2E-3</v>
      </c>
      <c r="I23" s="102">
        <v>-1E-3</v>
      </c>
      <c r="J23" s="102">
        <v>-1E-3</v>
      </c>
      <c r="K23" s="102">
        <v>-1E-3</v>
      </c>
      <c r="L23" s="102">
        <v>-1E-3</v>
      </c>
      <c r="M23" s="102">
        <v>2E-3</v>
      </c>
      <c r="N23" s="34"/>
    </row>
    <row r="24" spans="1:14" s="16" customFormat="1" ht="19.5" customHeight="1">
      <c r="A24" s="9"/>
      <c r="B24" s="31" t="s">
        <v>86</v>
      </c>
      <c r="C24" s="101">
        <v>-4.0000000000000001E-3</v>
      </c>
      <c r="D24" s="102">
        <v>-6.0000000000000001E-3</v>
      </c>
      <c r="E24" s="63">
        <f t="shared" si="0"/>
        <v>-0.33333333333333337</v>
      </c>
      <c r="F24" s="102">
        <v>0</v>
      </c>
      <c r="G24" s="102">
        <v>-6.0000000000000001E-3</v>
      </c>
      <c r="H24" s="102">
        <v>0</v>
      </c>
      <c r="I24" s="102">
        <v>0</v>
      </c>
      <c r="J24" s="102">
        <v>0</v>
      </c>
      <c r="K24" s="102">
        <v>0</v>
      </c>
      <c r="L24" s="102">
        <v>-4.0000000000000001E-3</v>
      </c>
      <c r="M24" s="102">
        <v>0</v>
      </c>
      <c r="N24" s="34"/>
    </row>
    <row r="25" spans="1:14" s="39" customFormat="1" ht="19.5" customHeight="1">
      <c r="A25" s="35"/>
      <c r="B25" s="40" t="s">
        <v>87</v>
      </c>
      <c r="C25" s="103">
        <v>229.58</v>
      </c>
      <c r="D25" s="57">
        <v>215.88</v>
      </c>
      <c r="E25" s="89">
        <f t="shared" si="0"/>
        <v>6.3461182138224936E-2</v>
      </c>
      <c r="F25" s="57">
        <v>54.436999999999998</v>
      </c>
      <c r="G25" s="57">
        <v>58.503</v>
      </c>
      <c r="H25" s="57">
        <v>55.277000000000001</v>
      </c>
      <c r="I25" s="57">
        <v>47.662999999999997</v>
      </c>
      <c r="J25" s="57">
        <v>57.588999999999999</v>
      </c>
      <c r="K25" s="57">
        <v>57.232999999999997</v>
      </c>
      <c r="L25" s="57">
        <v>54.542000000000002</v>
      </c>
      <c r="M25" s="57">
        <v>60.216000000000001</v>
      </c>
      <c r="N25" s="15"/>
    </row>
    <row r="26" spans="1:14" s="252" customFormat="1" ht="19.5" customHeight="1" thickBot="1">
      <c r="A26" s="251"/>
      <c r="B26" s="40" t="s">
        <v>199</v>
      </c>
      <c r="C26" s="104">
        <v>123.759</v>
      </c>
      <c r="D26" s="105">
        <v>121.372</v>
      </c>
      <c r="E26" s="90">
        <f t="shared" ref="E26" si="1">IF(ISERROR(C26/D26-1)=TRUE,"n.m.",IF(OR(C26/D26-1&gt;150%=TRUE,C26/D26-1&lt;-100%=TRUE)=TRUE,"n.m.",C26/D26-1))</f>
        <v>1.9666809478298131E-2</v>
      </c>
      <c r="F26" s="57">
        <v>33.750999999999998</v>
      </c>
      <c r="G26" s="57">
        <v>36.265999999999998</v>
      </c>
      <c r="H26" s="57">
        <v>34.725999999999999</v>
      </c>
      <c r="I26" s="57">
        <v>16.629000000000001</v>
      </c>
      <c r="J26" s="57">
        <v>36.887</v>
      </c>
      <c r="K26" s="57">
        <v>36.981000000000002</v>
      </c>
      <c r="L26" s="57">
        <v>23.298999999999999</v>
      </c>
      <c r="M26" s="57">
        <v>26.591999999999999</v>
      </c>
      <c r="N26" s="19"/>
    </row>
    <row r="27" spans="1:14" ht="9" customHeight="1">
      <c r="A27" s="5"/>
      <c r="B27" s="4"/>
      <c r="C27" s="43"/>
      <c r="D27" s="43"/>
      <c r="E27" s="7"/>
      <c r="F27" s="43"/>
      <c r="G27" s="43"/>
      <c r="H27" s="43"/>
      <c r="I27" s="43"/>
      <c r="J27" s="43"/>
      <c r="K27" s="43"/>
      <c r="L27" s="43"/>
      <c r="M27" s="43"/>
      <c r="N27" s="44"/>
    </row>
    <row r="28" spans="1:14" ht="19.5" customHeight="1">
      <c r="A28" s="45" t="s">
        <v>102</v>
      </c>
      <c r="B28" s="46"/>
      <c r="C28" s="43"/>
      <c r="D28" s="43"/>
      <c r="E28" s="7"/>
      <c r="F28" s="43"/>
      <c r="G28" s="43"/>
      <c r="H28" s="43"/>
      <c r="I28" s="43"/>
      <c r="J28" s="43"/>
      <c r="K28" s="43"/>
      <c r="L28" s="43"/>
      <c r="M28" s="43"/>
      <c r="N28" s="44"/>
    </row>
    <row r="29" spans="1:14" ht="19.5" customHeight="1">
      <c r="A29" s="47"/>
      <c r="B29" s="40" t="s">
        <v>95</v>
      </c>
      <c r="C29" s="48">
        <f>-C18/C13</f>
        <v>0.47031211196650935</v>
      </c>
      <c r="D29" s="48">
        <f>-D18/D13</f>
        <v>0.44716563330380865</v>
      </c>
      <c r="E29" s="49">
        <f>(C29-D29)*10000</f>
        <v>231.46478662700699</v>
      </c>
      <c r="F29" s="48">
        <f t="shared" ref="F29:K29" si="2">-F18/F13</f>
        <v>0.47227712851716569</v>
      </c>
      <c r="G29" s="48">
        <f t="shared" si="2"/>
        <v>0.46112488482326902</v>
      </c>
      <c r="H29" s="48">
        <f t="shared" si="2"/>
        <v>0.42439389433086128</v>
      </c>
      <c r="I29" s="48">
        <f t="shared" si="2"/>
        <v>0.43028077242032936</v>
      </c>
      <c r="J29" s="48">
        <f t="shared" si="2"/>
        <v>0.45653366362912495</v>
      </c>
      <c r="K29" s="48">
        <f t="shared" si="2"/>
        <v>0.48916973908111178</v>
      </c>
      <c r="L29" s="48">
        <f t="shared" ref="L29:M29" si="3">-L18/L13</f>
        <v>0.47947080291970806</v>
      </c>
      <c r="M29" s="48">
        <f t="shared" si="3"/>
        <v>0.45711082040740048</v>
      </c>
      <c r="N29" s="44"/>
    </row>
    <row r="30" spans="1:14" ht="19.5" customHeight="1">
      <c r="A30" s="47"/>
      <c r="B30" s="40" t="s">
        <v>96</v>
      </c>
      <c r="C30" s="50">
        <v>46.512095760197155</v>
      </c>
      <c r="D30" s="50">
        <v>57.946928295101017</v>
      </c>
      <c r="E30" s="49">
        <f>(C30-D30)</f>
        <v>-11.434832534903862</v>
      </c>
      <c r="F30" s="50">
        <v>57.200626672688422</v>
      </c>
      <c r="G30" s="50">
        <v>40.565361748266398</v>
      </c>
      <c r="H30" s="50">
        <v>43.336866751732671</v>
      </c>
      <c r="I30" s="50">
        <v>88.490376335874018</v>
      </c>
      <c r="J30" s="50">
        <v>28.388473364056988</v>
      </c>
      <c r="K30" s="50">
        <v>48.400257236233976</v>
      </c>
      <c r="L30" s="50">
        <v>39.245203025891094</v>
      </c>
      <c r="M30" s="50">
        <v>68.949558068008173</v>
      </c>
      <c r="N30" s="44"/>
    </row>
    <row r="31" spans="1:14" ht="19.5" customHeight="1">
      <c r="A31" s="45" t="s">
        <v>103</v>
      </c>
      <c r="B31" s="51"/>
      <c r="C31" s="53"/>
      <c r="D31" s="53"/>
      <c r="E31" s="53"/>
      <c r="F31" s="52"/>
      <c r="G31" s="52"/>
      <c r="H31" s="52"/>
      <c r="I31" s="52"/>
      <c r="J31" s="52"/>
      <c r="K31" s="52"/>
      <c r="L31" s="52"/>
      <c r="M31" s="52"/>
      <c r="N31" s="5"/>
    </row>
    <row r="32" spans="1:14" ht="19.5" customHeight="1">
      <c r="A32" s="54"/>
      <c r="B32" s="40" t="s">
        <v>98</v>
      </c>
      <c r="C32" s="57">
        <v>695.59500000000003</v>
      </c>
      <c r="D32" s="57">
        <v>641.25</v>
      </c>
      <c r="E32" s="38">
        <f>IF(C32*D32&gt;0,C32/D32-1,"n.m.")</f>
        <v>8.4748538011695906E-2</v>
      </c>
      <c r="F32" s="57">
        <v>551.27700000000004</v>
      </c>
      <c r="G32" s="57">
        <v>561.00199999999995</v>
      </c>
      <c r="H32" s="57">
        <v>550.29200000000003</v>
      </c>
      <c r="I32" s="57">
        <v>641.25</v>
      </c>
      <c r="J32" s="57">
        <v>669.14099999999996</v>
      </c>
      <c r="K32" s="57">
        <v>696.14099999999996</v>
      </c>
      <c r="L32" s="57">
        <v>700.20799999999997</v>
      </c>
      <c r="M32" s="57">
        <v>695.59500000000003</v>
      </c>
      <c r="N32" s="5"/>
    </row>
    <row r="33" spans="1:14" ht="19.5" customHeight="1">
      <c r="A33" s="54"/>
      <c r="B33" s="36" t="s">
        <v>104</v>
      </c>
      <c r="C33" s="57">
        <v>14253.746999999999</v>
      </c>
      <c r="D33" s="57">
        <v>13245.841</v>
      </c>
      <c r="E33" s="38">
        <f>IF(C33*D33&gt;0,C33/D33-1,"n.m.")</f>
        <v>7.6092261714450604E-2</v>
      </c>
      <c r="F33" s="57">
        <v>13087.95</v>
      </c>
      <c r="G33" s="57">
        <v>12995.25</v>
      </c>
      <c r="H33" s="57">
        <v>13253.007</v>
      </c>
      <c r="I33" s="57">
        <v>13245.841</v>
      </c>
      <c r="J33" s="57">
        <v>13968.547</v>
      </c>
      <c r="K33" s="57">
        <v>14344.018</v>
      </c>
      <c r="L33" s="57">
        <v>14097.459000000001</v>
      </c>
      <c r="M33" s="57">
        <v>14253.746999999999</v>
      </c>
      <c r="N33" s="5"/>
    </row>
    <row r="34" spans="1:14" ht="19.5" customHeight="1">
      <c r="A34" s="47"/>
      <c r="B34" s="40" t="s">
        <v>189</v>
      </c>
      <c r="C34" s="57">
        <v>1741.7539999999999</v>
      </c>
      <c r="D34" s="57">
        <v>1914.8354999999999</v>
      </c>
      <c r="E34" s="38">
        <f>IF(C34*D34&gt;0,C34/D34-1,"n.m.")</f>
        <v>-9.0389748884434185E-2</v>
      </c>
      <c r="F34" s="57">
        <v>1991.8219999999999</v>
      </c>
      <c r="G34" s="57">
        <v>1827.5645</v>
      </c>
      <c r="H34" s="57">
        <v>1701.5709999999999</v>
      </c>
      <c r="I34" s="57">
        <v>1914.8354999999999</v>
      </c>
      <c r="J34" s="57">
        <v>1904.8209999999999</v>
      </c>
      <c r="K34" s="57">
        <v>1634.835</v>
      </c>
      <c r="L34" s="57">
        <v>1624.3805</v>
      </c>
      <c r="M34" s="57">
        <v>1741.7539999999999</v>
      </c>
      <c r="N34" s="5"/>
    </row>
    <row r="35" spans="1:14" ht="19.5" customHeight="1">
      <c r="A35" s="45" t="s">
        <v>8</v>
      </c>
      <c r="B35" s="51"/>
      <c r="C35" s="57"/>
      <c r="D35" s="57"/>
      <c r="E35" s="56"/>
      <c r="F35" s="57"/>
      <c r="G35" s="57"/>
      <c r="H35" s="57"/>
      <c r="I35" s="57"/>
      <c r="J35" s="57"/>
      <c r="K35" s="57"/>
      <c r="L35" s="57"/>
      <c r="M35" s="57"/>
      <c r="N35" s="5"/>
    </row>
    <row r="36" spans="1:14" ht="19.5" customHeight="1">
      <c r="A36" s="5"/>
      <c r="B36" s="36" t="s">
        <v>99</v>
      </c>
      <c r="C36" s="57">
        <v>973.61</v>
      </c>
      <c r="D36" s="57">
        <v>933.88</v>
      </c>
      <c r="E36" s="38">
        <f>IF(C36*D36&gt;0,C36/D36-1,"n.m.")</f>
        <v>4.2542939135649105E-2</v>
      </c>
      <c r="F36" s="57">
        <v>905.36</v>
      </c>
      <c r="G36" s="57">
        <v>916.77</v>
      </c>
      <c r="H36" s="57">
        <v>920.61</v>
      </c>
      <c r="I36" s="57">
        <v>933.88</v>
      </c>
      <c r="J36" s="57">
        <v>934.89</v>
      </c>
      <c r="K36" s="57">
        <v>944.18</v>
      </c>
      <c r="L36" s="57">
        <v>953.41</v>
      </c>
      <c r="M36" s="57">
        <v>973.61</v>
      </c>
      <c r="N36" s="5"/>
    </row>
    <row r="37" spans="1:14" s="60" customFormat="1">
      <c r="A37" s="58"/>
      <c r="B37" s="151"/>
      <c r="C37" s="50"/>
      <c r="D37" s="50"/>
      <c r="E37" s="58"/>
      <c r="F37" s="50"/>
      <c r="G37" s="50"/>
      <c r="H37" s="50"/>
      <c r="I37" s="50"/>
      <c r="J37" s="50"/>
      <c r="K37" s="50"/>
      <c r="L37" s="50"/>
      <c r="M37" s="50"/>
      <c r="N37" s="58"/>
    </row>
    <row r="38" spans="1:14" s="60" customFormat="1" ht="12.75" customHeight="1">
      <c r="A38" s="58"/>
      <c r="B38" s="61"/>
      <c r="C38" s="58"/>
      <c r="D38" s="58"/>
      <c r="E38" s="59"/>
      <c r="F38" s="58"/>
      <c r="G38" s="58"/>
      <c r="H38" s="58"/>
      <c r="I38" s="58"/>
      <c r="J38" s="58"/>
      <c r="K38" s="58"/>
      <c r="L38" s="58"/>
      <c r="M38" s="58"/>
      <c r="N38" s="58"/>
    </row>
    <row r="39" spans="1:14" s="60" customFormat="1" ht="12.75" customHeight="1">
      <c r="A39" s="58"/>
      <c r="B39" s="58"/>
      <c r="C39" s="57"/>
      <c r="D39" s="57"/>
      <c r="E39" s="59"/>
      <c r="F39" s="58"/>
      <c r="G39" s="58"/>
      <c r="H39" s="58"/>
      <c r="I39" s="58"/>
      <c r="J39" s="58"/>
      <c r="K39" s="58"/>
      <c r="L39" s="58"/>
      <c r="M39" s="58"/>
      <c r="N39" s="58"/>
    </row>
    <row r="40" spans="1:14" s="60" customFormat="1" ht="12.75" customHeight="1">
      <c r="A40" s="58"/>
      <c r="B40" s="58"/>
      <c r="C40" s="57"/>
      <c r="D40" s="57"/>
      <c r="E40" s="57"/>
      <c r="F40" s="57"/>
      <c r="G40" s="57"/>
      <c r="H40" s="57"/>
      <c r="I40" s="57"/>
      <c r="J40" s="57"/>
      <c r="K40" s="57"/>
      <c r="L40" s="57"/>
      <c r="M40" s="57"/>
      <c r="N40" s="58"/>
    </row>
    <row r="41" spans="1:14" s="60" customFormat="1" ht="12.75" customHeight="1">
      <c r="A41" s="58"/>
      <c r="B41" s="58"/>
      <c r="C41" s="57"/>
      <c r="D41" s="57"/>
      <c r="E41" s="59"/>
      <c r="F41" s="58"/>
      <c r="G41" s="58"/>
      <c r="H41" s="58"/>
      <c r="I41" s="58"/>
      <c r="J41" s="58"/>
      <c r="K41" s="58"/>
      <c r="L41" s="58"/>
      <c r="M41" s="58"/>
      <c r="N41" s="58"/>
    </row>
    <row r="42" spans="1:14" ht="12.75" customHeight="1">
      <c r="C42" s="57"/>
      <c r="D42" s="57"/>
      <c r="G42" s="57"/>
      <c r="H42" s="57"/>
      <c r="I42" s="57"/>
      <c r="J42" s="57"/>
      <c r="K42" s="57"/>
      <c r="L42" s="57"/>
      <c r="M42" s="57"/>
    </row>
    <row r="43" spans="1:14" ht="12.75" customHeight="1">
      <c r="C43" s="57"/>
      <c r="D43" s="57"/>
      <c r="G43" s="57"/>
      <c r="H43" s="57"/>
      <c r="I43" s="57"/>
      <c r="J43" s="57"/>
      <c r="K43" s="57"/>
      <c r="L43" s="57"/>
      <c r="M43" s="57"/>
    </row>
    <row r="44" spans="1:14" ht="12.75" customHeight="1">
      <c r="C44" s="57"/>
      <c r="D44" s="57"/>
      <c r="G44" s="57"/>
      <c r="H44" s="57"/>
      <c r="I44" s="57"/>
      <c r="J44" s="57"/>
      <c r="K44" s="57"/>
      <c r="L44" s="57"/>
      <c r="M44" s="57"/>
    </row>
    <row r="46" spans="1:14" ht="12.75" customHeight="1">
      <c r="C46" s="57"/>
      <c r="D46" s="57"/>
      <c r="G46" s="57"/>
      <c r="H46" s="57"/>
      <c r="I46" s="57"/>
      <c r="J46" s="57"/>
      <c r="K46" s="57"/>
      <c r="L46" s="57"/>
      <c r="M46" s="57"/>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C6:M6"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C6" sqref="C6:M6"/>
    </sheetView>
  </sheetViews>
  <sheetFormatPr defaultRowHeight="12.75" customHeight="1"/>
  <cols>
    <col min="1" max="1" width="1" customWidth="1"/>
    <col min="2" max="2" width="49.7109375"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64" t="s">
        <v>197</v>
      </c>
      <c r="B2" s="264"/>
      <c r="C2" s="264"/>
      <c r="D2" s="264"/>
      <c r="E2" s="264"/>
      <c r="F2" s="264"/>
      <c r="G2" s="264"/>
      <c r="H2" s="264"/>
      <c r="I2" s="264"/>
      <c r="J2" s="264"/>
      <c r="K2" s="264"/>
      <c r="L2" s="264"/>
      <c r="M2" s="264"/>
      <c r="N2" s="72"/>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1" t="s">
        <v>202</v>
      </c>
      <c r="D5" s="12"/>
      <c r="E5" s="14" t="s">
        <v>4</v>
      </c>
      <c r="F5" s="15" t="s">
        <v>50</v>
      </c>
      <c r="G5" s="15" t="s">
        <v>66</v>
      </c>
      <c r="H5" s="15" t="s">
        <v>68</v>
      </c>
      <c r="I5" s="15" t="s">
        <v>69</v>
      </c>
      <c r="J5" s="15" t="s">
        <v>50</v>
      </c>
      <c r="K5" s="15" t="s">
        <v>66</v>
      </c>
      <c r="L5" s="15" t="s">
        <v>68</v>
      </c>
      <c r="M5" s="15" t="s">
        <v>69</v>
      </c>
      <c r="N5" s="10"/>
    </row>
    <row r="6" spans="1:14" s="16" customFormat="1" ht="15" customHeight="1">
      <c r="A6" s="9"/>
      <c r="B6" s="17" t="s">
        <v>6</v>
      </c>
      <c r="C6" s="18" t="s">
        <v>67</v>
      </c>
      <c r="D6" s="19" t="s">
        <v>101</v>
      </c>
      <c r="E6" s="30" t="s">
        <v>7</v>
      </c>
      <c r="F6" s="15" t="s">
        <v>101</v>
      </c>
      <c r="G6" s="15" t="s">
        <v>101</v>
      </c>
      <c r="H6" s="15" t="s">
        <v>101</v>
      </c>
      <c r="I6" s="15" t="s">
        <v>101</v>
      </c>
      <c r="J6" s="15" t="s">
        <v>67</v>
      </c>
      <c r="K6" s="15" t="s">
        <v>67</v>
      </c>
      <c r="L6" s="15" t="s">
        <v>67</v>
      </c>
      <c r="M6" s="15" t="s">
        <v>67</v>
      </c>
      <c r="N6" s="10"/>
    </row>
    <row r="7" spans="1:14" s="16" customFormat="1" ht="6" customHeight="1">
      <c r="A7" s="21"/>
      <c r="B7" s="22"/>
      <c r="C7" s="23"/>
      <c r="D7" s="24"/>
      <c r="E7" s="26"/>
      <c r="F7" s="27"/>
      <c r="G7" s="27"/>
      <c r="H7" s="27"/>
      <c r="I7" s="27"/>
      <c r="J7" s="27"/>
      <c r="K7" s="27"/>
      <c r="L7" s="27"/>
      <c r="M7" s="27"/>
      <c r="N7" s="29"/>
    </row>
    <row r="8" spans="1:14" s="16" customFormat="1" ht="19.5" customHeight="1">
      <c r="A8" s="9"/>
      <c r="B8" s="31" t="s">
        <v>70</v>
      </c>
      <c r="C8" s="101">
        <f>'Income Statement'!C8-SUM('Commercial Bank - Italy'!C8,'Commercial Bank - Germany'!C8,'Commercial Bank - Austria'!C8,CIB!C8,Poland!C8,'Asset Management'!C8,'Asset Gathering'!C8,CEE!C8,'Non-Core'!C8)</f>
        <v>-1285.3910000000014</v>
      </c>
      <c r="D8" s="102">
        <f>'Income Statement'!D8-SUM('Commercial Bank - Italy'!D8,'Commercial Bank - Germany'!D8,'Commercial Bank - Austria'!D8,CIB!D8,Poland!D8,'Asset Management'!D8,'Asset Gathering'!D8,CEE!D8,'Non-Core'!D8)</f>
        <v>-1567.8419999999987</v>
      </c>
      <c r="E8" s="63">
        <f t="shared" ref="E8:E26" si="0">IF(ISERROR(C8/D8-1)=TRUE,"n.m.",IF(OR(C8/D8-1&gt;150%=TRUE,C8/D8-1&lt;-100%=TRUE)=TRUE,"n.m.",C8/D8-1))</f>
        <v>-0.1801527194704553</v>
      </c>
      <c r="F8" s="102">
        <f>'Income Statement'!F8-SUM('Commercial Bank - Italy'!F8,'Commercial Bank - Germany'!F8,'Commercial Bank - Austria'!F8,CIB!F8,Poland!G8,'Asset Management'!F8,'Asset Gathering'!F8,CEE!G8,'Non-Core'!F8)</f>
        <v>-421.80199999999968</v>
      </c>
      <c r="G8" s="102">
        <f>'Income Statement'!G8-SUM('Commercial Bank - Italy'!G8,'Commercial Bank - Germany'!G8,'Commercial Bank - Austria'!G8,CIB!G8,Poland!H8,'Asset Management'!G8,'Asset Gathering'!G8,CEE!H8,'Non-Core'!G8)</f>
        <v>-372.98</v>
      </c>
      <c r="H8" s="102">
        <f>'Income Statement'!H8-SUM('Commercial Bank - Italy'!H8,'Commercial Bank - Germany'!H8,'Commercial Bank - Austria'!H8,CIB!H8,Poland!I8,'Asset Management'!H8,'Asset Gathering'!H8,CEE!I8,'Non-Core'!H8)</f>
        <v>-414.76400000000012</v>
      </c>
      <c r="I8" s="102">
        <f>'Income Statement'!I8-SUM('Commercial Bank - Italy'!I8,'Commercial Bank - Germany'!I8,'Commercial Bank - Austria'!I8,CIB!I8,Poland!J8,'Asset Management'!I8,'Asset Gathering'!I8,CEE!J8,'Non-Core'!I8)</f>
        <v>-358.29599999999982</v>
      </c>
      <c r="J8" s="102">
        <f>'Income Statement'!J8-SUM('Commercial Bank - Italy'!J8,'Commercial Bank - Germany'!J8,'Commercial Bank - Austria'!J8,CIB!J8,Poland!K8,'Asset Management'!J8,'Asset Gathering'!J8,CEE!K8,'Non-Core'!J8)</f>
        <v>-350.4970000000003</v>
      </c>
      <c r="K8" s="102">
        <f>'Income Statement'!K8-SUM('Commercial Bank - Italy'!K8,'Commercial Bank - Germany'!K8,'Commercial Bank - Austria'!K8,CIB!K8,Poland!L8,'Asset Management'!K8,'Asset Gathering'!K8,CEE!L8,'Non-Core'!K8)</f>
        <v>-320.55099999999993</v>
      </c>
      <c r="L8" s="102">
        <f>'Income Statement'!L8-SUM('Commercial Bank - Italy'!L8,'Commercial Bank - Germany'!L8,'Commercial Bank - Austria'!L8,CIB!L8,Poland!M8,'Asset Management'!L8,'Asset Gathering'!L8,CEE!M8,'Non-Core'!L8)</f>
        <v>-310.35100000000011</v>
      </c>
      <c r="M8" s="102">
        <f>'Income Statement'!M8-SUM('Commercial Bank - Italy'!M8,'Commercial Bank - Germany'!M8,'Commercial Bank - Austria'!M8,CIB!M8,Poland!N8,'Asset Management'!M8,'Asset Gathering'!M8,CEE!N8,'Non-Core'!M8)</f>
        <v>-303.99200000000064</v>
      </c>
      <c r="N8" s="34"/>
    </row>
    <row r="9" spans="1:14" s="16" customFormat="1" ht="19.5" customHeight="1">
      <c r="A9" s="9"/>
      <c r="B9" s="31" t="s">
        <v>71</v>
      </c>
      <c r="C9" s="101">
        <f>'Income Statement'!C9-SUM('Commercial Bank - Italy'!C9,'Commercial Bank - Germany'!C9,'Commercial Bank - Austria'!C9,CIB!C9,Poland!C9,'Asset Management'!C9,'Asset Gathering'!C9,CEE!C9,'Non-Core'!C9)</f>
        <v>180.93700000000001</v>
      </c>
      <c r="D9" s="102">
        <f>'Income Statement'!D9-SUM('Commercial Bank - Italy'!D9,'Commercial Bank - Germany'!D9,'Commercial Bank - Austria'!D9,CIB!D9,Poland!D9,'Asset Management'!D9,'Asset Gathering'!D9,CEE!D9,'Non-Core'!D9)</f>
        <v>52.97300000000007</v>
      </c>
      <c r="E9" s="63" t="str">
        <f t="shared" si="0"/>
        <v>n.m.</v>
      </c>
      <c r="F9" s="102">
        <f>'Income Statement'!F9-SUM('Commercial Bank - Italy'!F9,'Commercial Bank - Germany'!F9,'Commercial Bank - Austria'!F9,CIB!F9,Poland!G9,'Asset Management'!F9,'Asset Gathering'!F9,CEE!G9,'Non-Core'!F9)</f>
        <v>-12.242999999999995</v>
      </c>
      <c r="G9" s="102">
        <f>'Income Statement'!G9-SUM('Commercial Bank - Italy'!G9,'Commercial Bank - Germany'!G9,'Commercial Bank - Austria'!G9,CIB!G9,Poland!H9,'Asset Management'!G9,'Asset Gathering'!G9,CEE!H9,'Non-Core'!G9)</f>
        <v>36.968000000000018</v>
      </c>
      <c r="H9" s="102">
        <f>'Income Statement'!H9-SUM('Commercial Bank - Italy'!H9,'Commercial Bank - Germany'!H9,'Commercial Bank - Austria'!H9,CIB!H9,Poland!I9,'Asset Management'!H9,'Asset Gathering'!H9,CEE!I9,'Non-Core'!H9)</f>
        <v>-6.6620000000000346</v>
      </c>
      <c r="I9" s="102">
        <f>'Income Statement'!I9-SUM('Commercial Bank - Italy'!I9,'Commercial Bank - Germany'!I9,'Commercial Bank - Austria'!I9,CIB!I9,Poland!J9,'Asset Management'!I9,'Asset Gathering'!I9,CEE!J9,'Non-Core'!I9)</f>
        <v>34.910000000000025</v>
      </c>
      <c r="J9" s="102">
        <f>'Income Statement'!J9-SUM('Commercial Bank - Italy'!J9,'Commercial Bank - Germany'!J9,'Commercial Bank - Austria'!J9,CIB!J9,Poland!K9,'Asset Management'!J9,'Asset Gathering'!J9,CEE!K9,'Non-Core'!J9)</f>
        <v>16.001999999999995</v>
      </c>
      <c r="K9" s="102">
        <f>'Income Statement'!K9-SUM('Commercial Bank - Italy'!K9,'Commercial Bank - Germany'!K9,'Commercial Bank - Austria'!K9,CIB!K9,Poland!L9,'Asset Management'!K9,'Asset Gathering'!K9,CEE!L9,'Non-Core'!K9)</f>
        <v>119.678</v>
      </c>
      <c r="L9" s="102">
        <f>'Income Statement'!L9-SUM('Commercial Bank - Italy'!L9,'Commercial Bank - Germany'!L9,'Commercial Bank - Austria'!L9,CIB!L9,Poland!M9,'Asset Management'!L9,'Asset Gathering'!L9,CEE!M9,'Non-Core'!L9)</f>
        <v>21.579000000000008</v>
      </c>
      <c r="M9" s="102">
        <f>'Income Statement'!M9-SUM('Commercial Bank - Italy'!M9,'Commercial Bank - Germany'!M9,'Commercial Bank - Austria'!M9,CIB!M9,Poland!N9,'Asset Management'!M9,'Asset Gathering'!M9,CEE!N9,'Non-Core'!M9)</f>
        <v>23.677999999999997</v>
      </c>
      <c r="N9" s="34"/>
    </row>
    <row r="10" spans="1:14" s="16" customFormat="1" ht="19.5" customHeight="1">
      <c r="A10" s="9"/>
      <c r="B10" s="31" t="s">
        <v>72</v>
      </c>
      <c r="C10" s="101">
        <f>'Income Statement'!C10-SUM('Commercial Bank - Italy'!C10,'Commercial Bank - Germany'!C10,'Commercial Bank - Austria'!C10,CIB!C10,Poland!C10,'Asset Management'!C10,'Asset Gathering'!C10,CEE!C10,'Non-Core'!C10)</f>
        <v>-33.911000000000058</v>
      </c>
      <c r="D10" s="102">
        <f>'Income Statement'!D10-SUM('Commercial Bank - Italy'!D10,'Commercial Bank - Germany'!D10,'Commercial Bank - Austria'!D10,CIB!D10,Poland!D10,'Asset Management'!D10,'Asset Gathering'!D10,CEE!D10,'Non-Core'!D10)</f>
        <v>-69.223999999999251</v>
      </c>
      <c r="E10" s="63">
        <f t="shared" si="0"/>
        <v>-0.51012654570668525</v>
      </c>
      <c r="F10" s="102">
        <f>'Income Statement'!F10-SUM('Commercial Bank - Italy'!F10,'Commercial Bank - Germany'!F10,'Commercial Bank - Austria'!F10,CIB!F10,Poland!G10,'Asset Management'!F10,'Asset Gathering'!F10,CEE!G10,'Non-Core'!F10)</f>
        <v>13.326000000000022</v>
      </c>
      <c r="G10" s="102">
        <f>'Income Statement'!G10-SUM('Commercial Bank - Italy'!G10,'Commercial Bank - Germany'!G10,'Commercial Bank - Austria'!G10,CIB!G10,Poland!H10,'Asset Management'!G10,'Asset Gathering'!G10,CEE!H10,'Non-Core'!G10)</f>
        <v>-92.952000000000226</v>
      </c>
      <c r="H10" s="102">
        <f>'Income Statement'!H10-SUM('Commercial Bank - Italy'!H10,'Commercial Bank - Germany'!H10,'Commercial Bank - Austria'!H10,CIB!H10,Poland!I10,'Asset Management'!H10,'Asset Gathering'!H10,CEE!I10,'Non-Core'!H10)</f>
        <v>25.814999999999827</v>
      </c>
      <c r="I10" s="102">
        <f>'Income Statement'!I10-SUM('Commercial Bank - Italy'!I10,'Commercial Bank - Germany'!I10,'Commercial Bank - Austria'!I10,CIB!I10,Poland!J10,'Asset Management'!I10,'Asset Gathering'!I10,CEE!J10,'Non-Core'!I10)</f>
        <v>-15.413000000000011</v>
      </c>
      <c r="J10" s="102">
        <f>'Income Statement'!J10-SUM('Commercial Bank - Italy'!J10,'Commercial Bank - Germany'!J10,'Commercial Bank - Austria'!J10,CIB!J10,Poland!K10,'Asset Management'!J10,'Asset Gathering'!J10,CEE!K10,'Non-Core'!J10)</f>
        <v>-13.270999999999958</v>
      </c>
      <c r="K10" s="102">
        <f>'Income Statement'!K10-SUM('Commercial Bank - Italy'!K10,'Commercial Bank - Germany'!K10,'Commercial Bank - Austria'!K10,CIB!K10,Poland!L10,'Asset Management'!K10,'Asset Gathering'!K10,CEE!L10,'Non-Core'!K10)</f>
        <v>-26.30399999999986</v>
      </c>
      <c r="L10" s="102">
        <f>'Income Statement'!L10-SUM('Commercial Bank - Italy'!L10,'Commercial Bank - Germany'!L10,'Commercial Bank - Austria'!L10,CIB!L10,Poland!M10,'Asset Management'!L10,'Asset Gathering'!L10,CEE!M10,'Non-Core'!L10)</f>
        <v>-12.179000000000315</v>
      </c>
      <c r="M10" s="102">
        <f>'Income Statement'!M10-SUM('Commercial Bank - Italy'!M10,'Commercial Bank - Germany'!M10,'Commercial Bank - Austria'!M10,CIB!M10,Poland!N10,'Asset Management'!M10,'Asset Gathering'!M10,CEE!N10,'Non-Core'!M10)</f>
        <v>17.843000000000075</v>
      </c>
      <c r="N10" s="34"/>
    </row>
    <row r="11" spans="1:14" s="16" customFormat="1" ht="19.5" customHeight="1">
      <c r="A11" s="9"/>
      <c r="B11" s="31" t="s">
        <v>73</v>
      </c>
      <c r="C11" s="101">
        <f>'Income Statement'!C11-SUM('Commercial Bank - Italy'!C11,'Commercial Bank - Germany'!C11,'Commercial Bank - Austria'!C11,CIB!C11,Poland!C11,'Asset Management'!C11,'Asset Gathering'!C11,CEE!C11,'Non-Core'!C11)</f>
        <v>78</v>
      </c>
      <c r="D11" s="102">
        <f>'Income Statement'!D11-SUM('Commercial Bank - Italy'!D11,'Commercial Bank - Germany'!D11,'Commercial Bank - Austria'!D11,CIB!D11,Poland!D11,'Asset Management'!D11,'Asset Gathering'!D11,CEE!D11,'Non-Core'!D11)</f>
        <v>185.30099999999993</v>
      </c>
      <c r="E11" s="63">
        <f t="shared" si="0"/>
        <v>-0.57906325384104762</v>
      </c>
      <c r="F11" s="102">
        <f>'Income Statement'!F11-SUM('Commercial Bank - Italy'!F11,'Commercial Bank - Germany'!F11,'Commercial Bank - Austria'!F11,CIB!F11,Poland!G11,'Asset Management'!F11,'Asset Gathering'!F11,CEE!G11,'Non-Core'!F11)</f>
        <v>16.302000000000021</v>
      </c>
      <c r="G11" s="102">
        <f>'Income Statement'!G11-SUM('Commercial Bank - Italy'!G11,'Commercial Bank - Germany'!G11,'Commercial Bank - Austria'!G11,CIB!G11,Poland!H11,'Asset Management'!G11,'Asset Gathering'!G11,CEE!H11,'Non-Core'!G11)</f>
        <v>267.20299999999997</v>
      </c>
      <c r="H11" s="102">
        <f>'Income Statement'!H11-SUM('Commercial Bank - Italy'!H11,'Commercial Bank - Germany'!H11,'Commercial Bank - Austria'!H11,CIB!H11,Poland!I11,'Asset Management'!H11,'Asset Gathering'!H11,CEE!I11,'Non-Core'!H11)</f>
        <v>-29.913000000000068</v>
      </c>
      <c r="I11" s="102">
        <f>'Income Statement'!I11-SUM('Commercial Bank - Italy'!I11,'Commercial Bank - Germany'!I11,'Commercial Bank - Austria'!I11,CIB!I11,Poland!J11,'Asset Management'!I11,'Asset Gathering'!I11,CEE!J11,'Non-Core'!I11)</f>
        <v>-68.29099999999994</v>
      </c>
      <c r="J11" s="102">
        <f>'Income Statement'!J11-SUM('Commercial Bank - Italy'!J11,'Commercial Bank - Germany'!J11,'Commercial Bank - Austria'!J11,CIB!J11,Poland!K11,'Asset Management'!J11,'Asset Gathering'!J11,CEE!K11,'Non-Core'!J11)</f>
        <v>6.8420000000000414</v>
      </c>
      <c r="K11" s="102">
        <f>'Income Statement'!K11-SUM('Commercial Bank - Italy'!K11,'Commercial Bank - Germany'!K11,'Commercial Bank - Austria'!K11,CIB!K11,Poland!L11,'Asset Management'!K11,'Asset Gathering'!K11,CEE!L11,'Non-Core'!K11)</f>
        <v>-20.871999999999957</v>
      </c>
      <c r="L11" s="102">
        <f>'Income Statement'!L11-SUM('Commercial Bank - Italy'!L11,'Commercial Bank - Germany'!L11,'Commercial Bank - Austria'!L11,CIB!L11,Poland!M11,'Asset Management'!L11,'Asset Gathering'!L11,CEE!M11,'Non-Core'!L11)</f>
        <v>70.481999999999971</v>
      </c>
      <c r="M11" s="102">
        <f>'Income Statement'!M11-SUM('Commercial Bank - Italy'!M11,'Commercial Bank - Germany'!M11,'Commercial Bank - Austria'!M11,CIB!M11,Poland!N11,'Asset Management'!M11,'Asset Gathering'!M11,CEE!N11,'Non-Core'!M11)</f>
        <v>21.548000000000059</v>
      </c>
      <c r="N11" s="255"/>
    </row>
    <row r="12" spans="1:14" s="16" customFormat="1" ht="19.5" customHeight="1">
      <c r="A12" s="9"/>
      <c r="B12" s="31" t="s">
        <v>74</v>
      </c>
      <c r="C12" s="101">
        <f>'Income Statement'!C12-SUM('Commercial Bank - Italy'!C12,'Commercial Bank - Germany'!C12,'Commercial Bank - Austria'!C12,CIB!C12,Poland!C12,'Asset Management'!C12,'Asset Gathering'!C12,CEE!C12,'Non-Core'!C12)</f>
        <v>46.850999999999999</v>
      </c>
      <c r="D12" s="102">
        <f>'Income Statement'!D12-SUM('Commercial Bank - Italy'!D12,'Commercial Bank - Germany'!D12,'Commercial Bank - Austria'!D12,CIB!D12,Poland!D12,'Asset Management'!D12,'Asset Gathering'!D12,CEE!D12,'Non-Core'!D12)</f>
        <v>-0.90500000000000114</v>
      </c>
      <c r="E12" s="63" t="str">
        <f t="shared" si="0"/>
        <v>n.m.</v>
      </c>
      <c r="F12" s="102">
        <f>'Income Statement'!F12-SUM('Commercial Bank - Italy'!F12,'Commercial Bank - Germany'!F12,'Commercial Bank - Austria'!F12,CIB!F12,Poland!G12,'Asset Management'!F12,'Asset Gathering'!F12,CEE!G12,'Non-Core'!F12)</f>
        <v>-11.282000000000011</v>
      </c>
      <c r="G12" s="102">
        <f>'Income Statement'!G12-SUM('Commercial Bank - Italy'!G12,'Commercial Bank - Germany'!G12,'Commercial Bank - Austria'!G12,CIB!G12,Poland!H12,'Asset Management'!G12,'Asset Gathering'!G12,CEE!H12,'Non-Core'!G12)</f>
        <v>18.594999999999999</v>
      </c>
      <c r="H12" s="102">
        <f>'Income Statement'!H12-SUM('Commercial Bank - Italy'!H12,'Commercial Bank - Germany'!H12,'Commercial Bank - Austria'!H12,CIB!H12,Poland!I12,'Asset Management'!H12,'Asset Gathering'!H12,CEE!I12,'Non-Core'!H12)</f>
        <v>-11.282999999999987</v>
      </c>
      <c r="I12" s="102">
        <f>'Income Statement'!I12-SUM('Commercial Bank - Italy'!I12,'Commercial Bank - Germany'!I12,'Commercial Bank - Austria'!I12,CIB!I12,Poland!J12,'Asset Management'!I12,'Asset Gathering'!I12,CEE!J12,'Non-Core'!I12)</f>
        <v>3.0649999999999977</v>
      </c>
      <c r="J12" s="102">
        <f>'Income Statement'!J12-SUM('Commercial Bank - Italy'!J12,'Commercial Bank - Germany'!J12,'Commercial Bank - Austria'!J12,CIB!J12,Poland!K12,'Asset Management'!J12,'Asset Gathering'!J12,CEE!K12,'Non-Core'!J12)</f>
        <v>18.334000000000003</v>
      </c>
      <c r="K12" s="102">
        <f>'Income Statement'!K12-SUM('Commercial Bank - Italy'!K12,'Commercial Bank - Germany'!K12,'Commercial Bank - Austria'!K12,CIB!K12,Poland!L12,'Asset Management'!K12,'Asset Gathering'!K12,CEE!L12,'Non-Core'!K12)</f>
        <v>32.937999999999988</v>
      </c>
      <c r="L12" s="102">
        <f>'Income Statement'!L12-SUM('Commercial Bank - Italy'!L12,'Commercial Bank - Germany'!L12,'Commercial Bank - Austria'!L12,CIB!L12,Poland!M12,'Asset Management'!L12,'Asset Gathering'!L12,CEE!M12,'Non-Core'!L12)</f>
        <v>24.766999999999996</v>
      </c>
      <c r="M12" s="102">
        <f>'Income Statement'!M12-SUM('Commercial Bank - Italy'!M12,'Commercial Bank - Germany'!M12,'Commercial Bank - Austria'!M12,CIB!M12,Poland!N12,'Asset Management'!M12,'Asset Gathering'!M12,CEE!N12,'Non-Core'!M12)</f>
        <v>-29.188000000000002</v>
      </c>
      <c r="N12" s="34"/>
    </row>
    <row r="13" spans="1:14" s="39" customFormat="1" ht="19.5" customHeight="1">
      <c r="A13" s="35"/>
      <c r="B13" s="36" t="s">
        <v>75</v>
      </c>
      <c r="C13" s="103">
        <f>'Income Statement'!C13-SUM('Commercial Bank - Italy'!C13,'Commercial Bank - Germany'!C13,'Commercial Bank - Austria'!C13,CIB!C13,Poland!C13,'Asset Management'!C13,'Asset Gathering'!C13,CEE!C13,'Non-Core'!C13)</f>
        <v>-1013.5139999999956</v>
      </c>
      <c r="D13" s="57">
        <f>'Income Statement'!D13-SUM('Commercial Bank - Italy'!D13,'Commercial Bank - Germany'!D13,'Commercial Bank - Austria'!D13,CIB!D13,Poland!D13,'Asset Management'!D13,'Asset Gathering'!D13,CEE!D13,'Non-Core'!D13)</f>
        <v>-1399.6970000000001</v>
      </c>
      <c r="E13" s="89">
        <f t="shared" si="0"/>
        <v>-0.27590471366303171</v>
      </c>
      <c r="F13" s="57">
        <f>'Income Statement'!F13-SUM('Commercial Bank - Italy'!F13,'Commercial Bank - Germany'!F13,'Commercial Bank - Austria'!F13,CIB!F13,Poland!G13,'Asset Management'!F13,'Asset Gathering'!F13,CEE!G13,'Non-Core'!F13)</f>
        <v>-415.69900000000052</v>
      </c>
      <c r="G13" s="57">
        <f>'Income Statement'!G13-SUM('Commercial Bank - Italy'!G13,'Commercial Bank - Germany'!G13,'Commercial Bank - Austria'!G13,CIB!G13,Poland!H13,'Asset Management'!G13,'Asset Gathering'!G13,CEE!H13,'Non-Core'!G13)</f>
        <v>-143.16599999999835</v>
      </c>
      <c r="H13" s="57">
        <f>'Income Statement'!H13-SUM('Commercial Bank - Italy'!H13,'Commercial Bank - Germany'!H13,'Commercial Bank - Austria'!H13,CIB!H13,Poland!I13,'Asset Management'!H13,'Asset Gathering'!H13,CEE!I13,'Non-Core'!H13)</f>
        <v>-436.80699999999979</v>
      </c>
      <c r="I13" s="57">
        <f>'Income Statement'!I13-SUM('Commercial Bank - Italy'!I13,'Commercial Bank - Germany'!I13,'Commercial Bank - Austria'!I13,CIB!I13,Poland!J13,'Asset Management'!I13,'Asset Gathering'!I13,CEE!J13,'Non-Core'!I13)</f>
        <v>-404.02500000000055</v>
      </c>
      <c r="J13" s="57">
        <f>'Income Statement'!J13-SUM('Commercial Bank - Italy'!J13,'Commercial Bank - Germany'!J13,'Commercial Bank - Austria'!J13,CIB!J13,Poland!K13,'Asset Management'!J13,'Asset Gathering'!J13,CEE!K13,'Non-Core'!J13)</f>
        <v>-322.59000000000015</v>
      </c>
      <c r="K13" s="57">
        <f>'Income Statement'!K13-SUM('Commercial Bank - Italy'!K13,'Commercial Bank - Germany'!K13,'Commercial Bank - Austria'!K13,CIB!K13,Poland!L13,'Asset Management'!K13,'Asset Gathering'!K13,CEE!L13,'Non-Core'!K13)</f>
        <v>-215.11099999999988</v>
      </c>
      <c r="L13" s="57">
        <f>'Income Statement'!L13-SUM('Commercial Bank - Italy'!L13,'Commercial Bank - Germany'!L13,'Commercial Bank - Austria'!L13,CIB!L13,Poland!M13,'Asset Management'!L13,'Asset Gathering'!L13,CEE!M13,'Non-Core'!L13)</f>
        <v>-205.70199999999932</v>
      </c>
      <c r="M13" s="57">
        <f>'Income Statement'!M13-SUM('Commercial Bank - Italy'!M13,'Commercial Bank - Germany'!M13,'Commercial Bank - Austria'!M13,CIB!M13,Poland!N13,'Asset Management'!M13,'Asset Gathering'!M13,CEE!N13,'Non-Core'!M13)</f>
        <v>-270.11099999999988</v>
      </c>
      <c r="N13" s="15"/>
    </row>
    <row r="14" spans="1:14" s="16" customFormat="1" ht="19.5" customHeight="1">
      <c r="A14" s="9"/>
      <c r="B14" s="31" t="s">
        <v>76</v>
      </c>
      <c r="C14" s="101">
        <f>'Income Statement'!C14-SUM('Commercial Bank - Italy'!C14,'Commercial Bank - Germany'!C14,'Commercial Bank - Austria'!C14,CIB!C14,Poland!C14,'Asset Management'!C14,'Asset Gathering'!C14,CEE!C14,'Non-Core'!C14)</f>
        <v>-1176.6740000000009</v>
      </c>
      <c r="D14" s="102">
        <f>'Income Statement'!D14-SUM('Commercial Bank - Italy'!D14,'Commercial Bank - Germany'!D14,'Commercial Bank - Austria'!D14,CIB!D14,Poland!D14,'Asset Management'!D14,'Asset Gathering'!D14,CEE!D14,'Non-Core'!D14)</f>
        <v>-1244.9539999999988</v>
      </c>
      <c r="E14" s="63">
        <f t="shared" si="0"/>
        <v>-5.4845399910356529E-2</v>
      </c>
      <c r="F14" s="102">
        <f>'Income Statement'!F14-SUM('Commercial Bank - Italy'!F14,'Commercial Bank - Germany'!F14,'Commercial Bank - Austria'!F14,CIB!F14,Poland!G14,'Asset Management'!F14,'Asset Gathering'!F14,CEE!G14,'Non-Core'!F14)</f>
        <v>-337.40400000000022</v>
      </c>
      <c r="G14" s="102">
        <f>'Income Statement'!G14-SUM('Commercial Bank - Italy'!G14,'Commercial Bank - Germany'!G14,'Commercial Bank - Austria'!G14,CIB!G14,Poland!H14,'Asset Management'!G14,'Asset Gathering'!G14,CEE!H14,'Non-Core'!G14)</f>
        <v>-322.54899999999998</v>
      </c>
      <c r="H14" s="102">
        <f>'Income Statement'!H14-SUM('Commercial Bank - Italy'!H14,'Commercial Bank - Germany'!H14,'Commercial Bank - Austria'!H14,CIB!H14,Poland!I14,'Asset Management'!H14,'Asset Gathering'!H14,CEE!I14,'Non-Core'!H14)</f>
        <v>-313.98699999999985</v>
      </c>
      <c r="I14" s="102">
        <f>'Income Statement'!I14-SUM('Commercial Bank - Italy'!I14,'Commercial Bank - Germany'!I14,'Commercial Bank - Austria'!I14,CIB!I14,Poland!J14,'Asset Management'!I14,'Asset Gathering'!I14,CEE!J14,'Non-Core'!I14)</f>
        <v>-271.01400000000035</v>
      </c>
      <c r="J14" s="102">
        <f>'Income Statement'!J14-SUM('Commercial Bank - Italy'!J14,'Commercial Bank - Germany'!J14,'Commercial Bank - Austria'!J14,CIB!J14,Poland!K14,'Asset Management'!J14,'Asset Gathering'!J14,CEE!K14,'Non-Core'!J14)</f>
        <v>-295.22699999999963</v>
      </c>
      <c r="K14" s="102">
        <f>'Income Statement'!K14-SUM('Commercial Bank - Italy'!K14,'Commercial Bank - Germany'!K14,'Commercial Bank - Austria'!K14,CIB!K14,Poland!L14,'Asset Management'!K14,'Asset Gathering'!K14,CEE!L14,'Non-Core'!K14)</f>
        <v>-290.77300000000014</v>
      </c>
      <c r="L14" s="102">
        <f>'Income Statement'!L14-SUM('Commercial Bank - Italy'!L14,'Commercial Bank - Germany'!L14,'Commercial Bank - Austria'!L14,CIB!L14,Poland!M14,'Asset Management'!L14,'Asset Gathering'!L14,CEE!M14,'Non-Core'!L14)</f>
        <v>-299.61800000000017</v>
      </c>
      <c r="M14" s="102">
        <f>'Income Statement'!M14-SUM('Commercial Bank - Italy'!M14,'Commercial Bank - Germany'!M14,'Commercial Bank - Austria'!M14,CIB!M14,Poland!N14,'Asset Management'!M14,'Asset Gathering'!M14,CEE!N14,'Non-Core'!M14)</f>
        <v>-291.05599999999959</v>
      </c>
      <c r="N14" s="34"/>
    </row>
    <row r="15" spans="1:14" s="16" customFormat="1" ht="19.5" customHeight="1">
      <c r="A15" s="9"/>
      <c r="B15" s="31" t="s">
        <v>77</v>
      </c>
      <c r="C15" s="101">
        <f>'Income Statement'!C15-SUM('Commercial Bank - Italy'!C15,'Commercial Bank - Germany'!C15,'Commercial Bank - Austria'!C15,CIB!C15,Poland!C15,'Asset Management'!C15,'Asset Gathering'!C15,CEE!C15,'Non-Core'!C15)</f>
        <v>790.60500000000047</v>
      </c>
      <c r="D15" s="102">
        <f>'Income Statement'!D15-SUM('Commercial Bank - Italy'!D15,'Commercial Bank - Germany'!D15,'Commercial Bank - Austria'!D15,CIB!D15,Poland!D15,'Asset Management'!D15,'Asset Gathering'!D15,CEE!D15,'Non-Core'!D15)</f>
        <v>1029.9549999999999</v>
      </c>
      <c r="E15" s="63">
        <f t="shared" si="0"/>
        <v>-0.23238879368516052</v>
      </c>
      <c r="F15" s="102">
        <f>'Income Statement'!F15-SUM('Commercial Bank - Italy'!F15,'Commercial Bank - Germany'!F15,'Commercial Bank - Austria'!F15,CIB!F15,Poland!G15,'Asset Management'!F15,'Asset Gathering'!F15,CEE!G15,'Non-Core'!F15)</f>
        <v>274.45900000000029</v>
      </c>
      <c r="G15" s="102">
        <f>'Income Statement'!G15-SUM('Commercial Bank - Italy'!G15,'Commercial Bank - Germany'!G15,'Commercial Bank - Austria'!G15,CIB!G15,Poland!H15,'Asset Management'!G15,'Asset Gathering'!G15,CEE!H15,'Non-Core'!G15)</f>
        <v>269.30399999999986</v>
      </c>
      <c r="H15" s="102">
        <f>'Income Statement'!H15-SUM('Commercial Bank - Italy'!H15,'Commercial Bank - Germany'!H15,'Commercial Bank - Austria'!H15,CIB!H15,Poland!I15,'Asset Management'!H15,'Asset Gathering'!H15,CEE!I15,'Non-Core'!H15)</f>
        <v>273.71399999999971</v>
      </c>
      <c r="I15" s="102">
        <f>'Income Statement'!I15-SUM('Commercial Bank - Italy'!I15,'Commercial Bank - Germany'!I15,'Commercial Bank - Austria'!I15,CIB!I15,Poland!J15,'Asset Management'!I15,'Asset Gathering'!I15,CEE!J15,'Non-Core'!I15)</f>
        <v>212.47800000000007</v>
      </c>
      <c r="J15" s="102">
        <f>'Income Statement'!J15-SUM('Commercial Bank - Italy'!J15,'Commercial Bank - Germany'!J15,'Commercial Bank - Austria'!J15,CIB!J15,Poland!K15,'Asset Management'!J15,'Asset Gathering'!J15,CEE!K15,'Non-Core'!J15)</f>
        <v>224.32000000000016</v>
      </c>
      <c r="K15" s="102">
        <f>'Income Statement'!K15-SUM('Commercial Bank - Italy'!K15,'Commercial Bank - Germany'!K15,'Commercial Bank - Austria'!K15,CIB!K15,Poland!L15,'Asset Management'!K15,'Asset Gathering'!K15,CEE!L15,'Non-Core'!K15)</f>
        <v>189.90000000000009</v>
      </c>
      <c r="L15" s="102">
        <f>'Income Statement'!L15-SUM('Commercial Bank - Italy'!L15,'Commercial Bank - Germany'!L15,'Commercial Bank - Austria'!L15,CIB!L15,Poland!M15,'Asset Management'!L15,'Asset Gathering'!L15,CEE!M15,'Non-Core'!L15)</f>
        <v>208.47399999999971</v>
      </c>
      <c r="M15" s="102">
        <f>'Income Statement'!M15-SUM('Commercial Bank - Italy'!M15,'Commercial Bank - Germany'!M15,'Commercial Bank - Austria'!M15,CIB!M15,Poland!N15,'Asset Management'!M15,'Asset Gathering'!M15,CEE!N15,'Non-Core'!M15)</f>
        <v>167.91099999999983</v>
      </c>
      <c r="N15" s="34"/>
    </row>
    <row r="16" spans="1:14" s="16" customFormat="1" ht="19.5" customHeight="1">
      <c r="A16" s="9"/>
      <c r="B16" s="31" t="s">
        <v>78</v>
      </c>
      <c r="C16" s="101">
        <f>'Income Statement'!C16-SUM('Commercial Bank - Italy'!C16,'Commercial Bank - Germany'!C16,'Commercial Bank - Austria'!C16,CIB!C16,Poland!C16,'Asset Management'!C16,'Asset Gathering'!C16,CEE!C16,'Non-Core'!C16)</f>
        <v>124.46600000000001</v>
      </c>
      <c r="D16" s="102">
        <f>'Income Statement'!D16-SUM('Commercial Bank - Italy'!D16,'Commercial Bank - Germany'!D16,'Commercial Bank - Austria'!D16,CIB!D16,Poland!D16,'Asset Management'!D16,'Asset Gathering'!D16,CEE!D16,'Non-Core'!D16)</f>
        <v>50.658999999999992</v>
      </c>
      <c r="E16" s="63">
        <f t="shared" si="0"/>
        <v>1.4569375629207055</v>
      </c>
      <c r="F16" s="102">
        <f>'Income Statement'!F16-SUM('Commercial Bank - Italy'!F16,'Commercial Bank - Germany'!F16,'Commercial Bank - Austria'!F16,CIB!F16,Poland!G16,'Asset Management'!F16,'Asset Gathering'!F16,CEE!G16,'Non-Core'!F16)</f>
        <v>5.1279999999999859</v>
      </c>
      <c r="G16" s="102">
        <f>'Income Statement'!G16-SUM('Commercial Bank - Italy'!G16,'Commercial Bank - Germany'!G16,'Commercial Bank - Austria'!G16,CIB!G16,Poland!H16,'Asset Management'!G16,'Asset Gathering'!G16,CEE!H16,'Non-Core'!G16)</f>
        <v>2.4869999999999948</v>
      </c>
      <c r="H16" s="102">
        <f>'Income Statement'!H16-SUM('Commercial Bank - Italy'!H16,'Commercial Bank - Germany'!H16,'Commercial Bank - Austria'!H16,CIB!H16,Poland!I16,'Asset Management'!H16,'Asset Gathering'!H16,CEE!I16,'Non-Core'!H16)</f>
        <v>9.1100000000000421</v>
      </c>
      <c r="I16" s="102">
        <f>'Income Statement'!I16-SUM('Commercial Bank - Italy'!I16,'Commercial Bank - Germany'!I16,'Commercial Bank - Austria'!I16,CIB!I16,Poland!J16,'Asset Management'!I16,'Asset Gathering'!I16,CEE!J16,'Non-Core'!I16)</f>
        <v>33.933999999999969</v>
      </c>
      <c r="J16" s="102">
        <f>'Income Statement'!J16-SUM('Commercial Bank - Italy'!J16,'Commercial Bank - Germany'!J16,'Commercial Bank - Austria'!J16,CIB!J16,Poland!K16,'Asset Management'!J16,'Asset Gathering'!J16,CEE!K16,'Non-Core'!J16)</f>
        <v>26.859000000000009</v>
      </c>
      <c r="K16" s="102">
        <f>'Income Statement'!K16-SUM('Commercial Bank - Italy'!K16,'Commercial Bank - Germany'!K16,'Commercial Bank - Austria'!K16,CIB!K16,Poland!L16,'Asset Management'!K16,'Asset Gathering'!K16,CEE!L16,'Non-Core'!K16)</f>
        <v>32.122000000000014</v>
      </c>
      <c r="L16" s="102">
        <f>'Income Statement'!L16-SUM('Commercial Bank - Italy'!L16,'Commercial Bank - Germany'!L16,'Commercial Bank - Austria'!L16,CIB!L16,Poland!M16,'Asset Management'!L16,'Asset Gathering'!L16,CEE!M16,'Non-Core'!L16)</f>
        <v>27.519999999999982</v>
      </c>
      <c r="M16" s="102">
        <f>'Income Statement'!M16-SUM('Commercial Bank - Italy'!M16,'Commercial Bank - Germany'!M16,'Commercial Bank - Austria'!M16,CIB!M16,Poland!N16,'Asset Management'!M16,'Asset Gathering'!M16,CEE!N16,'Non-Core'!M16)</f>
        <v>37.965000000000003</v>
      </c>
      <c r="N16" s="34"/>
    </row>
    <row r="17" spans="1:14" s="16" customFormat="1" ht="19.5" customHeight="1">
      <c r="A17" s="9"/>
      <c r="B17" s="31" t="s">
        <v>79</v>
      </c>
      <c r="C17" s="101">
        <f>'Income Statement'!C17-SUM('Commercial Bank - Italy'!C17,'Commercial Bank - Germany'!C17,'Commercial Bank - Austria'!C17,CIB!C17,Poland!C17,'Asset Management'!C17,'Asset Gathering'!C17,CEE!C17,'Non-Core'!C17)</f>
        <v>-538.63400000000001</v>
      </c>
      <c r="D17" s="102">
        <f>'Income Statement'!D17-SUM('Commercial Bank - Italy'!D17,'Commercial Bank - Germany'!D17,'Commercial Bank - Austria'!D17,CIB!D17,Poland!D17,'Asset Management'!D17,'Asset Gathering'!D17,CEE!D17,'Non-Core'!D17)</f>
        <v>-752.05799999999999</v>
      </c>
      <c r="E17" s="63">
        <f t="shared" si="0"/>
        <v>-0.28378662284025968</v>
      </c>
      <c r="F17" s="102">
        <f>'Income Statement'!F17-SUM('Commercial Bank - Italy'!F17,'Commercial Bank - Germany'!F17,'Commercial Bank - Austria'!F17,CIB!F17,Poland!G17,'Asset Management'!F17,'Asset Gathering'!F17,CEE!G17,'Non-Core'!F17)</f>
        <v>-150.303</v>
      </c>
      <c r="G17" s="102">
        <f>'Income Statement'!G17-SUM('Commercial Bank - Italy'!G17,'Commercial Bank - Germany'!G17,'Commercial Bank - Austria'!G17,CIB!G17,Poland!H17,'Asset Management'!G17,'Asset Gathering'!G17,CEE!H17,'Non-Core'!G17)</f>
        <v>-148.91400000000002</v>
      </c>
      <c r="H17" s="102">
        <f>'Income Statement'!H17-SUM('Commercial Bank - Italy'!H17,'Commercial Bank - Germany'!H17,'Commercial Bank - Austria'!H17,CIB!H17,Poland!I17,'Asset Management'!H17,'Asset Gathering'!H17,CEE!I17,'Non-Core'!H17)</f>
        <v>-151.06899999999999</v>
      </c>
      <c r="I17" s="102">
        <f>'Income Statement'!I17-SUM('Commercial Bank - Italy'!I17,'Commercial Bank - Germany'!I17,'Commercial Bank - Austria'!I17,CIB!I17,Poland!J17,'Asset Management'!I17,'Asset Gathering'!I17,CEE!J17,'Non-Core'!I17)</f>
        <v>-301.77199999999999</v>
      </c>
      <c r="J17" s="102">
        <f>'Income Statement'!J17-SUM('Commercial Bank - Italy'!J17,'Commercial Bank - Germany'!J17,'Commercial Bank - Austria'!J17,CIB!J17,Poland!K17,'Asset Management'!J17,'Asset Gathering'!J17,CEE!K17,'Non-Core'!J17)</f>
        <v>-126.32</v>
      </c>
      <c r="K17" s="102">
        <f>'Income Statement'!K17-SUM('Commercial Bank - Italy'!K17,'Commercial Bank - Germany'!K17,'Commercial Bank - Austria'!K17,CIB!K17,Poland!L17,'Asset Management'!K17,'Asset Gathering'!K17,CEE!L17,'Non-Core'!K17)</f>
        <v>-133.78600000000003</v>
      </c>
      <c r="L17" s="102">
        <f>'Income Statement'!L17-SUM('Commercial Bank - Italy'!L17,'Commercial Bank - Germany'!L17,'Commercial Bank - Austria'!L17,CIB!L17,Poland!M17,'Asset Management'!L17,'Asset Gathering'!L17,CEE!M17,'Non-Core'!L17)</f>
        <v>-129.68799999999999</v>
      </c>
      <c r="M17" s="102">
        <f>'Income Statement'!M17-SUM('Commercial Bank - Italy'!M17,'Commercial Bank - Germany'!M17,'Commercial Bank - Austria'!M17,CIB!M17,Poland!N17,'Asset Management'!M17,'Asset Gathering'!M17,CEE!N17,'Non-Core'!M17)</f>
        <v>-148.84</v>
      </c>
      <c r="N17" s="34"/>
    </row>
    <row r="18" spans="1:14" s="39" customFormat="1" ht="19.5" customHeight="1">
      <c r="A18" s="35"/>
      <c r="B18" s="40" t="s">
        <v>80</v>
      </c>
      <c r="C18" s="103">
        <f>'Income Statement'!C18-SUM('Commercial Bank - Italy'!C18,'Commercial Bank - Germany'!C18,'Commercial Bank - Austria'!C18,CIB!C18,Poland!C18,'Asset Management'!C18,'Asset Gathering'!C18,CEE!C18,'Non-Core'!C18)</f>
        <v>-800.23699999999735</v>
      </c>
      <c r="D18" s="57">
        <f>'Income Statement'!D18-SUM('Commercial Bank - Italy'!D18,'Commercial Bank - Germany'!D18,'Commercial Bank - Austria'!D18,CIB!D18,Poland!D18,'Asset Management'!D18,'Asset Gathering'!D18,CEE!D18,'Non-Core'!D18)</f>
        <v>-916.39800000000105</v>
      </c>
      <c r="E18" s="89">
        <f t="shared" si="0"/>
        <v>-0.12675824259765256</v>
      </c>
      <c r="F18" s="57">
        <f>'Income Statement'!F18-SUM('Commercial Bank - Italy'!F18,'Commercial Bank - Germany'!F18,'Commercial Bank - Austria'!F18,CIB!F18,Poland!G18,'Asset Management'!F18,'Asset Gathering'!F18,CEE!G18,'Non-Core'!F18)</f>
        <v>-208.11999999999989</v>
      </c>
      <c r="G18" s="57">
        <f>'Income Statement'!G18-SUM('Commercial Bank - Italy'!G18,'Commercial Bank - Germany'!G18,'Commercial Bank - Austria'!G18,CIB!G18,Poland!H18,'Asset Management'!G18,'Asset Gathering'!G18,CEE!H18,'Non-Core'!G18)</f>
        <v>-199.67200000000003</v>
      </c>
      <c r="H18" s="57">
        <f>'Income Statement'!H18-SUM('Commercial Bank - Italy'!H18,'Commercial Bank - Germany'!H18,'Commercial Bank - Austria'!H18,CIB!H18,Poland!I18,'Asset Management'!H18,'Asset Gathering'!H18,CEE!I18,'Non-Core'!H18)</f>
        <v>-182.23199999999952</v>
      </c>
      <c r="I18" s="57">
        <f>'Income Statement'!I18-SUM('Commercial Bank - Italy'!I18,'Commercial Bank - Germany'!I18,'Commercial Bank - Austria'!I18,CIB!I18,Poland!J18,'Asset Management'!I18,'Asset Gathering'!I18,CEE!J18,'Non-Core'!I18)</f>
        <v>-326.37400000000025</v>
      </c>
      <c r="J18" s="57">
        <f>'Income Statement'!J18-SUM('Commercial Bank - Italy'!J18,'Commercial Bank - Germany'!J18,'Commercial Bank - Austria'!J18,CIB!J18,Poland!K18,'Asset Management'!J18,'Asset Gathering'!J18,CEE!K18,'Non-Core'!J18)</f>
        <v>-170.36799999999994</v>
      </c>
      <c r="K18" s="57">
        <f>'Income Statement'!K18-SUM('Commercial Bank - Italy'!K18,'Commercial Bank - Germany'!K18,'Commercial Bank - Austria'!K18,CIB!K18,Poland!L18,'Asset Management'!K18,'Asset Gathering'!K18,CEE!L18,'Non-Core'!K18)</f>
        <v>-202.53700000000026</v>
      </c>
      <c r="L18" s="57">
        <f>'Income Statement'!L18-SUM('Commercial Bank - Italy'!L18,'Commercial Bank - Germany'!L18,'Commercial Bank - Austria'!L18,CIB!L18,Poland!M18,'Asset Management'!L18,'Asset Gathering'!L18,CEE!M18,'Non-Core'!L18)</f>
        <v>-193.3119999999999</v>
      </c>
      <c r="M18" s="57">
        <f>'Income Statement'!M18-SUM('Commercial Bank - Italy'!M18,'Commercial Bank - Germany'!M18,'Commercial Bank - Austria'!M18,CIB!M18,Poland!N18,'Asset Management'!M18,'Asset Gathering'!M18,CEE!N18,'Non-Core'!M18)</f>
        <v>-234.02000000000044</v>
      </c>
      <c r="N18" s="15"/>
    </row>
    <row r="19" spans="1:14" s="39" customFormat="1" ht="19.5" customHeight="1">
      <c r="A19" s="35"/>
      <c r="B19" s="40" t="s">
        <v>81</v>
      </c>
      <c r="C19" s="103">
        <f>'Income Statement'!C19-SUM('Commercial Bank - Italy'!C19,'Commercial Bank - Germany'!C19,'Commercial Bank - Austria'!C19,CIB!C19,Poland!C19,'Asset Management'!C19,'Asset Gathering'!C19,CEE!C19,'Non-Core'!C19)</f>
        <v>-1813.7509999999984</v>
      </c>
      <c r="D19" s="57">
        <f>'Income Statement'!D19-SUM('Commercial Bank - Italy'!D19,'Commercial Bank - Germany'!D19,'Commercial Bank - Austria'!D19,CIB!D19,Poland!D19,'Asset Management'!D19,'Asset Gathering'!D19,CEE!D19,'Non-Core'!D19)</f>
        <v>-2316.0949999999993</v>
      </c>
      <c r="E19" s="89">
        <f t="shared" si="0"/>
        <v>-0.21689265768459454</v>
      </c>
      <c r="F19" s="57">
        <f>'Income Statement'!F19-SUM('Commercial Bank - Italy'!F19,'Commercial Bank - Germany'!F19,'Commercial Bank - Austria'!F19,CIB!F19,Poland!G19,'Asset Management'!F19,'Asset Gathering'!F19,CEE!G19,'Non-Core'!F19)</f>
        <v>-623.81899999999951</v>
      </c>
      <c r="G19" s="57">
        <f>'Income Statement'!G19-SUM('Commercial Bank - Italy'!G19,'Commercial Bank - Germany'!G19,'Commercial Bank - Austria'!G19,CIB!G19,Poland!H19,'Asset Management'!G19,'Asset Gathering'!G19,CEE!H19,'Non-Core'!G19)</f>
        <v>-342.83799999999974</v>
      </c>
      <c r="H19" s="57">
        <f>'Income Statement'!H19-SUM('Commercial Bank - Italy'!H19,'Commercial Bank - Germany'!H19,'Commercial Bank - Austria'!H19,CIB!H19,Poland!I19,'Asset Management'!H19,'Asset Gathering'!H19,CEE!I19,'Non-Core'!H19)</f>
        <v>-619.03900000000021</v>
      </c>
      <c r="I19" s="57">
        <f>'Income Statement'!I19-SUM('Commercial Bank - Italy'!I19,'Commercial Bank - Germany'!I19,'Commercial Bank - Austria'!I19,CIB!I19,Poland!J19,'Asset Management'!I19,'Asset Gathering'!I19,CEE!J19,'Non-Core'!I19)</f>
        <v>-730.39900000000034</v>
      </c>
      <c r="J19" s="57">
        <f>'Income Statement'!J19-SUM('Commercial Bank - Italy'!J19,'Commercial Bank - Germany'!J19,'Commercial Bank - Austria'!J19,CIB!J19,Poland!K19,'Asset Management'!J19,'Asset Gathering'!J19,CEE!K19,'Non-Core'!J19)</f>
        <v>-492.95799999999963</v>
      </c>
      <c r="K19" s="57">
        <f>'Income Statement'!K19-SUM('Commercial Bank - Italy'!K19,'Commercial Bank - Germany'!K19,'Commercial Bank - Austria'!K19,CIB!K19,Poland!L19,'Asset Management'!K19,'Asset Gathering'!K19,CEE!L19,'Non-Core'!K19)</f>
        <v>-417.64799999999968</v>
      </c>
      <c r="L19" s="57">
        <f>'Income Statement'!L19-SUM('Commercial Bank - Italy'!L19,'Commercial Bank - Germany'!L19,'Commercial Bank - Austria'!L19,CIB!L19,Poland!M19,'Asset Management'!L19,'Asset Gathering'!L19,CEE!M19,'Non-Core'!L19)</f>
        <v>-399.01400000000012</v>
      </c>
      <c r="M19" s="57">
        <f>'Income Statement'!M19-SUM('Commercial Bank - Italy'!M19,'Commercial Bank - Germany'!M19,'Commercial Bank - Austria'!M19,CIB!M19,Poland!N19,'Asset Management'!M19,'Asset Gathering'!M19,CEE!N19,'Non-Core'!M19)</f>
        <v>-504.1309999999994</v>
      </c>
      <c r="N19" s="15"/>
    </row>
    <row r="20" spans="1:14" s="16" customFormat="1" ht="19.5" customHeight="1">
      <c r="A20" s="9"/>
      <c r="B20" s="41" t="s">
        <v>82</v>
      </c>
      <c r="C20" s="101">
        <f>'Income Statement'!C20-SUM('Commercial Bank - Italy'!C20,'Commercial Bank - Germany'!C20,'Commercial Bank - Austria'!C20,CIB!C20,Poland!C20,'Asset Management'!C20,'Asset Gathering'!C20,CEE!C20,'Non-Core'!C20)</f>
        <v>-23.351000000000568</v>
      </c>
      <c r="D20" s="102">
        <f>'Income Statement'!D20-SUM('Commercial Bank - Italy'!D20,'Commercial Bank - Germany'!D20,'Commercial Bank - Austria'!D20,CIB!D20,Poland!D20,'Asset Management'!D20,'Asset Gathering'!D20,CEE!D20,'Non-Core'!D20)</f>
        <v>-72.506000000001222</v>
      </c>
      <c r="E20" s="63">
        <f t="shared" si="0"/>
        <v>-0.67794389429840052</v>
      </c>
      <c r="F20" s="102">
        <f>'Income Statement'!F20-SUM('Commercial Bank - Italy'!F20,'Commercial Bank - Germany'!F20,'Commercial Bank - Austria'!F20,CIB!F20,Poland!G20,'Asset Management'!F20,'Asset Gathering'!F20,CEE!G20,'Non-Core'!F20)</f>
        <v>0.85400000000004184</v>
      </c>
      <c r="G20" s="102">
        <f>'Income Statement'!G20-SUM('Commercial Bank - Italy'!G20,'Commercial Bank - Germany'!G20,'Commercial Bank - Austria'!G20,CIB!G20,Poland!H20,'Asset Management'!G20,'Asset Gathering'!G20,CEE!H20,'Non-Core'!G20)</f>
        <v>-24.615999999999985</v>
      </c>
      <c r="H20" s="102">
        <f>'Income Statement'!H20-SUM('Commercial Bank - Italy'!H20,'Commercial Bank - Germany'!H20,'Commercial Bank - Austria'!H20,CIB!H20,Poland!I20,'Asset Management'!H20,'Asset Gathering'!H20,CEE!I20,'Non-Core'!H20)</f>
        <v>12.138999999999896</v>
      </c>
      <c r="I20" s="102">
        <f>'Income Statement'!I20-SUM('Commercial Bank - Italy'!I20,'Commercial Bank - Germany'!I20,'Commercial Bank - Austria'!I20,CIB!I20,Poland!J20,'Asset Management'!I20,'Asset Gathering'!I20,CEE!J20,'Non-Core'!I20)</f>
        <v>-60.882999999999811</v>
      </c>
      <c r="J20" s="102">
        <f>'Income Statement'!J20-SUM('Commercial Bank - Italy'!J20,'Commercial Bank - Germany'!J20,'Commercial Bank - Austria'!J20,CIB!J20,Poland!K20,'Asset Management'!J20,'Asset Gathering'!J20,CEE!K20,'Non-Core'!J20)</f>
        <v>4.7559999999999718</v>
      </c>
      <c r="K20" s="102">
        <f>'Income Statement'!K20-SUM('Commercial Bank - Italy'!K20,'Commercial Bank - Germany'!K20,'Commercial Bank - Austria'!K20,CIB!K20,Poland!L20,'Asset Management'!K20,'Asset Gathering'!K20,CEE!L20,'Non-Core'!K20)</f>
        <v>3.8250000000000455</v>
      </c>
      <c r="L20" s="102">
        <f>'Income Statement'!L20-SUM('Commercial Bank - Italy'!L20,'Commercial Bank - Germany'!L20,'Commercial Bank - Austria'!L20,CIB!L20,Poland!M20,'Asset Management'!L20,'Asset Gathering'!L20,CEE!M20,'Non-Core'!L20)</f>
        <v>-4.4329999999999927</v>
      </c>
      <c r="M20" s="102">
        <f>'Income Statement'!M20-SUM('Commercial Bank - Italy'!M20,'Commercial Bank - Germany'!M20,'Commercial Bank - Austria'!M20,CIB!M20,Poland!N20,'Asset Management'!M20,'Asset Gathering'!M20,CEE!N20,'Non-Core'!M20)</f>
        <v>-27.499000000000024</v>
      </c>
      <c r="N20" s="34"/>
    </row>
    <row r="21" spans="1:14" s="39" customFormat="1" ht="19.5" customHeight="1">
      <c r="A21" s="35"/>
      <c r="B21" s="40" t="s">
        <v>83</v>
      </c>
      <c r="C21" s="103">
        <f>'Income Statement'!C21-SUM('Commercial Bank - Italy'!C21,'Commercial Bank - Germany'!C21,'Commercial Bank - Austria'!C21,CIB!C21,Poland!C21,'Asset Management'!C21,'Asset Gathering'!C21,CEE!C21,'Non-Core'!C21)</f>
        <v>-1837.1019999999999</v>
      </c>
      <c r="D21" s="57">
        <f>'Income Statement'!D21-SUM('Commercial Bank - Italy'!D21,'Commercial Bank - Germany'!D21,'Commercial Bank - Austria'!D21,CIB!D21,Poland!D21,'Asset Management'!D21,'Asset Gathering'!D21,CEE!D21,'Non-Core'!D21)</f>
        <v>-2388.6009999999987</v>
      </c>
      <c r="E21" s="89">
        <f t="shared" si="0"/>
        <v>-0.23088787118484799</v>
      </c>
      <c r="F21" s="57">
        <f>'Income Statement'!F21-SUM('Commercial Bank - Italy'!F21,'Commercial Bank - Germany'!F21,'Commercial Bank - Austria'!F21,CIB!F21,Poland!G21,'Asset Management'!F21,'Asset Gathering'!F21,CEE!G21,'Non-Core'!F21)</f>
        <v>-622.96499999999992</v>
      </c>
      <c r="G21" s="57">
        <f>'Income Statement'!G21-SUM('Commercial Bank - Italy'!G21,'Commercial Bank - Germany'!G21,'Commercial Bank - Austria'!G21,CIB!G21,Poland!H21,'Asset Management'!G21,'Asset Gathering'!G21,CEE!H21,'Non-Core'!G21)</f>
        <v>-367.45399999999972</v>
      </c>
      <c r="H21" s="57">
        <f>'Income Statement'!H21-SUM('Commercial Bank - Italy'!H21,'Commercial Bank - Germany'!H21,'Commercial Bank - Austria'!H21,CIB!H21,Poland!I21,'Asset Management'!H21,'Asset Gathering'!H21,CEE!I21,'Non-Core'!H21)</f>
        <v>-606.9000000000002</v>
      </c>
      <c r="I21" s="57">
        <f>'Income Statement'!I21-SUM('Commercial Bank - Italy'!I21,'Commercial Bank - Germany'!I21,'Commercial Bank - Austria'!I21,CIB!I21,Poland!J21,'Asset Management'!I21,'Asset Gathering'!I21,CEE!J21,'Non-Core'!I21)</f>
        <v>-791.28199999999924</v>
      </c>
      <c r="J21" s="57">
        <f>'Income Statement'!J21-SUM('Commercial Bank - Italy'!J21,'Commercial Bank - Germany'!J21,'Commercial Bank - Austria'!J21,CIB!J21,Poland!K21,'Asset Management'!J21,'Asset Gathering'!J21,CEE!K21,'Non-Core'!J21)</f>
        <v>-488.202</v>
      </c>
      <c r="K21" s="57">
        <f>'Income Statement'!K21-SUM('Commercial Bank - Italy'!K21,'Commercial Bank - Germany'!K21,'Commercial Bank - Austria'!K21,CIB!K21,Poland!L21,'Asset Management'!K21,'Asset Gathering'!K21,CEE!L21,'Non-Core'!K21)</f>
        <v>-413.82299999999964</v>
      </c>
      <c r="L21" s="57">
        <f>'Income Statement'!L21-SUM('Commercial Bank - Italy'!L21,'Commercial Bank - Germany'!L21,'Commercial Bank - Austria'!L21,CIB!L21,Poland!M21,'Asset Management'!L21,'Asset Gathering'!L21,CEE!M21,'Non-Core'!L21)</f>
        <v>-403.44699999999989</v>
      </c>
      <c r="M21" s="57">
        <f>'Income Statement'!M21-SUM('Commercial Bank - Italy'!M21,'Commercial Bank - Germany'!M21,'Commercial Bank - Austria'!M21,CIB!M21,Poland!N21,'Asset Management'!M21,'Asset Gathering'!M21,CEE!N21,'Non-Core'!M21)</f>
        <v>-531.63000000000034</v>
      </c>
      <c r="N21" s="15"/>
    </row>
    <row r="22" spans="1:14" s="16" customFormat="1" ht="19.5" customHeight="1">
      <c r="A22" s="9"/>
      <c r="B22" s="31" t="s">
        <v>84</v>
      </c>
      <c r="C22" s="101">
        <f>'Income Statement'!C22-SUM('Commercial Bank - Italy'!C22,'Commercial Bank - Germany'!C22,'Commercial Bank - Austria'!C22,CIB!C22,Poland!C22,'Asset Management'!C22,'Asset Gathering'!C22,CEE!C22,'Non-Core'!C22)</f>
        <v>-34.87299999999999</v>
      </c>
      <c r="D22" s="102">
        <f>'Income Statement'!D22-SUM('Commercial Bank - Italy'!D22,'Commercial Bank - Germany'!D22,'Commercial Bank - Austria'!D22,CIB!D22,Poland!D22,'Asset Management'!D22,'Asset Gathering'!D22,CEE!D22,'Non-Core'!D22)</f>
        <v>-449.41200000000003</v>
      </c>
      <c r="E22" s="63">
        <f t="shared" si="0"/>
        <v>-0.92240305109787901</v>
      </c>
      <c r="F22" s="102">
        <f>'Income Statement'!F22-SUM('Commercial Bank - Italy'!F22,'Commercial Bank - Germany'!F22,'Commercial Bank - Austria'!F22,CIB!F22,Poland!G22,'Asset Management'!F22,'Asset Gathering'!F22,CEE!G22,'Non-Core'!F22)</f>
        <v>1.2129999999999939</v>
      </c>
      <c r="G22" s="102">
        <f>'Income Statement'!G22-SUM('Commercial Bank - Italy'!G22,'Commercial Bank - Germany'!G22,'Commercial Bank - Austria'!G22,CIB!G22,Poland!H22,'Asset Management'!G22,'Asset Gathering'!G22,CEE!H22,'Non-Core'!G22)</f>
        <v>-118.14700000000002</v>
      </c>
      <c r="H22" s="102">
        <f>'Income Statement'!H22-SUM('Commercial Bank - Italy'!H22,'Commercial Bank - Germany'!H22,'Commercial Bank - Austria'!H22,CIB!H22,Poland!I22,'Asset Management'!H22,'Asset Gathering'!H22,CEE!I22,'Non-Core'!H22)</f>
        <v>-121.68899999999999</v>
      </c>
      <c r="I22" s="102">
        <f>'Income Statement'!I22-SUM('Commercial Bank - Italy'!I22,'Commercial Bank - Germany'!I22,'Commercial Bank - Austria'!I22,CIB!I22,Poland!J22,'Asset Management'!I22,'Asset Gathering'!I22,CEE!J22,'Non-Core'!I22)</f>
        <v>-210.78899999999993</v>
      </c>
      <c r="J22" s="102">
        <f>'Income Statement'!J22-SUM('Commercial Bank - Italy'!J22,'Commercial Bank - Germany'!J22,'Commercial Bank - Austria'!J22,CIB!J22,Poland!K22,'Asset Management'!J22,'Asset Gathering'!J22,CEE!K22,'Non-Core'!J22)</f>
        <v>-0.29900000000000304</v>
      </c>
      <c r="K22" s="102">
        <f>'Income Statement'!K22-SUM('Commercial Bank - Italy'!K22,'Commercial Bank - Germany'!K22,'Commercial Bank - Austria'!K22,CIB!K22,Poland!L22,'Asset Management'!K22,'Asset Gathering'!K22,CEE!L22,'Non-Core'!K22)</f>
        <v>-81.182000000000002</v>
      </c>
      <c r="L22" s="102">
        <f>'Income Statement'!L22-SUM('Commercial Bank - Italy'!L22,'Commercial Bank - Germany'!L22,'Commercial Bank - Austria'!L22,CIB!L22,Poland!M22,'Asset Management'!L22,'Asset Gathering'!L22,CEE!M22,'Non-Core'!L22)</f>
        <v>16.626999999999981</v>
      </c>
      <c r="M22" s="102">
        <f>'Income Statement'!M22-SUM('Commercial Bank - Italy'!M22,'Commercial Bank - Germany'!M22,'Commercial Bank - Austria'!M22,CIB!M22,Poland!N22,'Asset Management'!M22,'Asset Gathering'!M22,CEE!N22,'Non-Core'!M22)</f>
        <v>29.981000000000009</v>
      </c>
      <c r="N22" s="34"/>
    </row>
    <row r="23" spans="1:14" s="16" customFormat="1" ht="19.5" customHeight="1">
      <c r="A23" s="9"/>
      <c r="B23" s="31" t="s">
        <v>85</v>
      </c>
      <c r="C23" s="101">
        <f>'Income Statement'!C23-SUM('Commercial Bank - Italy'!C23,'Commercial Bank - Germany'!C23,'Commercial Bank - Austria'!C23,CIB!C23,Poland!C23,'Asset Management'!C23,'Asset Gathering'!C23,CEE!C23,'Non-Core'!C23)</f>
        <v>9.8710000000000022</v>
      </c>
      <c r="D23" s="102">
        <f>'Income Statement'!D23-SUM('Commercial Bank - Italy'!D23,'Commercial Bank - Germany'!D23,'Commercial Bank - Austria'!D23,CIB!D23,Poland!D23,'Asset Management'!D23,'Asset Gathering'!D23,CEE!D23,'Non-Core'!D23)</f>
        <v>-80.318000000000097</v>
      </c>
      <c r="E23" s="63" t="str">
        <f t="shared" si="0"/>
        <v>n.m.</v>
      </c>
      <c r="F23" s="102">
        <f>'Income Statement'!F23-SUM('Commercial Bank - Italy'!F23,'Commercial Bank - Germany'!F23,'Commercial Bank - Austria'!F23,CIB!F23,Poland!G23,'Asset Management'!F23,'Asset Gathering'!F23,CEE!G23,'Non-Core'!F23)</f>
        <v>0.83899999999999997</v>
      </c>
      <c r="G23" s="102">
        <f>'Income Statement'!G23-SUM('Commercial Bank - Italy'!G23,'Commercial Bank - Germany'!G23,'Commercial Bank - Austria'!G23,CIB!G23,Poland!H23,'Asset Management'!G23,'Asset Gathering'!G23,CEE!H23,'Non-Core'!G23)</f>
        <v>0.38999999999999879</v>
      </c>
      <c r="H23" s="102">
        <f>'Income Statement'!H23-SUM('Commercial Bank - Italy'!H23,'Commercial Bank - Germany'!H23,'Commercial Bank - Austria'!H23,CIB!H23,Poland!I23,'Asset Management'!H23,'Asset Gathering'!H23,CEE!I23,'Non-Core'!H23)</f>
        <v>0.17300000000000004</v>
      </c>
      <c r="I23" s="102">
        <f>'Income Statement'!I23-SUM('Commercial Bank - Italy'!I23,'Commercial Bank - Germany'!I23,'Commercial Bank - Austria'!I23,CIB!I23,Poland!J23,'Asset Management'!I23,'Asset Gathering'!I23,CEE!J23,'Non-Core'!I23)</f>
        <v>-81.720000000000027</v>
      </c>
      <c r="J23" s="102">
        <f>'Income Statement'!J23-SUM('Commercial Bank - Italy'!J23,'Commercial Bank - Germany'!J23,'Commercial Bank - Austria'!J23,CIB!J23,Poland!K23,'Asset Management'!J23,'Asset Gathering'!J23,CEE!K23,'Non-Core'!J23)</f>
        <v>-0.90000000000000036</v>
      </c>
      <c r="K23" s="102">
        <f>'Income Statement'!K23-SUM('Commercial Bank - Italy'!K23,'Commercial Bank - Germany'!K23,'Commercial Bank - Austria'!K23,CIB!K23,Poland!L23,'Asset Management'!K23,'Asset Gathering'!K23,CEE!L23,'Non-Core'!K23)</f>
        <v>0.46300000000000097</v>
      </c>
      <c r="L23" s="102">
        <f>'Income Statement'!L23-SUM('Commercial Bank - Italy'!L23,'Commercial Bank - Germany'!L23,'Commercial Bank - Austria'!L23,CIB!L23,Poland!M23,'Asset Management'!L23,'Asset Gathering'!L23,CEE!M23,'Non-Core'!L23)</f>
        <v>1.1239999999999997</v>
      </c>
      <c r="M23" s="102">
        <f>'Income Statement'!M23-SUM('Commercial Bank - Italy'!M23,'Commercial Bank - Germany'!M23,'Commercial Bank - Austria'!M23,CIB!M23,Poland!N23,'Asset Management'!M23,'Asset Gathering'!M23,CEE!N23,'Non-Core'!M23)</f>
        <v>9.1840000000000046</v>
      </c>
      <c r="N23" s="34"/>
    </row>
    <row r="24" spans="1:14" s="16" customFormat="1" ht="19.5" customHeight="1">
      <c r="A24" s="9"/>
      <c r="B24" s="31" t="s">
        <v>86</v>
      </c>
      <c r="C24" s="101">
        <f>'Income Statement'!C24-SUM('Commercial Bank - Italy'!C24,'Commercial Bank - Germany'!C24,'Commercial Bank - Austria'!C24,CIB!C24,Poland!C24,'Asset Management'!C24,'Asset Gathering'!C24,CEE!C24,'Non-Core'!C24)</f>
        <v>73.146000000000015</v>
      </c>
      <c r="D24" s="102">
        <f>'Income Statement'!D24-SUM('Commercial Bank - Italy'!D24,'Commercial Bank - Germany'!D24,'Commercial Bank - Austria'!D24,CIB!D24,Poland!D24,'Asset Management'!D24,'Asset Gathering'!D24,CEE!D24,'Non-Core'!D24)</f>
        <v>1064.366</v>
      </c>
      <c r="E24" s="63">
        <f t="shared" si="0"/>
        <v>-0.93127739893983841</v>
      </c>
      <c r="F24" s="102">
        <f>'Income Statement'!F24-SUM('Commercial Bank - Italy'!F24,'Commercial Bank - Germany'!F24,'Commercial Bank - Austria'!F24,CIB!F24,Poland!G24,'Asset Management'!F24,'Asset Gathering'!F24,CEE!G24,'Non-Core'!F24)</f>
        <v>38.227999999999994</v>
      </c>
      <c r="G24" s="102">
        <f>'Income Statement'!G24-SUM('Commercial Bank - Italy'!G24,'Commercial Bank - Germany'!G24,'Commercial Bank - Austria'!G24,CIB!G24,Poland!H24,'Asset Management'!G24,'Asset Gathering'!G24,CEE!H24,'Non-Core'!G24)</f>
        <v>-3.7470000000000017</v>
      </c>
      <c r="H24" s="102">
        <f>'Income Statement'!H24-SUM('Commercial Bank - Italy'!H24,'Commercial Bank - Germany'!H24,'Commercial Bank - Austria'!H24,CIB!H24,Poland!I24,'Asset Management'!H24,'Asset Gathering'!H24,CEE!I24,'Non-Core'!H24)</f>
        <v>9.929000000000002</v>
      </c>
      <c r="I24" s="102">
        <f>'Income Statement'!I24-SUM('Commercial Bank - Italy'!I24,'Commercial Bank - Germany'!I24,'Commercial Bank - Austria'!I24,CIB!I24,Poland!J24,'Asset Management'!I24,'Asset Gathering'!I24,CEE!J24,'Non-Core'!I24)</f>
        <v>1019.956</v>
      </c>
      <c r="J24" s="102">
        <f>'Income Statement'!J24-SUM('Commercial Bank - Italy'!J24,'Commercial Bank - Germany'!J24,'Commercial Bank - Austria'!J24,CIB!J24,Poland!K24,'Asset Management'!J24,'Asset Gathering'!J24,CEE!K24,'Non-Core'!J24)</f>
        <v>17.213000000000001</v>
      </c>
      <c r="K24" s="102">
        <f>'Income Statement'!K24-SUM('Commercial Bank - Italy'!K24,'Commercial Bank - Germany'!K24,'Commercial Bank - Austria'!K24,CIB!K24,Poland!L24,'Asset Management'!K24,'Asset Gathering'!K24,CEE!L24,'Non-Core'!K24)</f>
        <v>128.685</v>
      </c>
      <c r="L24" s="102">
        <f>'Income Statement'!L24-SUM('Commercial Bank - Italy'!L24,'Commercial Bank - Germany'!L24,'Commercial Bank - Austria'!L24,CIB!L24,Poland!M24,'Asset Management'!L24,'Asset Gathering'!L24,CEE!M24,'Non-Core'!L24)</f>
        <v>4.5509999999999948</v>
      </c>
      <c r="M24" s="102">
        <f>'Income Statement'!M24-SUM('Commercial Bank - Italy'!M24,'Commercial Bank - Germany'!M24,'Commercial Bank - Austria'!M24,CIB!M24,Poland!N24,'Asset Management'!M24,'Asset Gathering'!M24,CEE!N24,'Non-Core'!M24)</f>
        <v>-77.303000000000011</v>
      </c>
      <c r="N24" s="34"/>
    </row>
    <row r="25" spans="1:14" s="39" customFormat="1" ht="19.5" customHeight="1">
      <c r="A25" s="35"/>
      <c r="B25" s="40" t="s">
        <v>87</v>
      </c>
      <c r="C25" s="103">
        <f>'Income Statement'!C25-SUM('Commercial Bank - Italy'!C25,'Commercial Bank - Germany'!C25,'Commercial Bank - Austria'!C25,CIB!C25,Poland!C25,'Asset Management'!C25,'Asset Gathering'!C25,CEE!C25,'Non-Core'!C25)</f>
        <v>-1788.958000000001</v>
      </c>
      <c r="D25" s="57">
        <f>'Income Statement'!D25-SUM('Commercial Bank - Italy'!D25,'Commercial Bank - Germany'!D25,'Commercial Bank - Austria'!D25,CIB!D25,Poland!D25,'Asset Management'!D25,'Asset Gathering'!D25,CEE!D25,'Non-Core'!D25)</f>
        <v>-1853.9649999999992</v>
      </c>
      <c r="E25" s="89">
        <f t="shared" si="0"/>
        <v>-3.5063768733497258E-2</v>
      </c>
      <c r="F25" s="57">
        <f>'Income Statement'!F25-SUM('Commercial Bank - Italy'!F25,'Commercial Bank - Germany'!F25,'Commercial Bank - Austria'!F25,CIB!F25,Poland!G25,'Asset Management'!F25,'Asset Gathering'!F25,CEE!G25,'Non-Core'!F25)</f>
        <v>-582.68499999999983</v>
      </c>
      <c r="G25" s="57">
        <f>'Income Statement'!G25-SUM('Commercial Bank - Italy'!G25,'Commercial Bank - Germany'!G25,'Commercial Bank - Austria'!G25,CIB!G25,Poland!H25,'Asset Management'!G25,'Asset Gathering'!G25,CEE!H25,'Non-Core'!G25)</f>
        <v>-488.95799999999974</v>
      </c>
      <c r="H25" s="57">
        <f>'Income Statement'!H25-SUM('Commercial Bank - Italy'!H25,'Commercial Bank - Germany'!H25,'Commercial Bank - Austria'!H25,CIB!H25,Poland!I25,'Asset Management'!H25,'Asset Gathering'!H25,CEE!I25,'Non-Core'!H25)</f>
        <v>-718.48700000000008</v>
      </c>
      <c r="I25" s="57">
        <f>'Income Statement'!I25-SUM('Commercial Bank - Italy'!I25,'Commercial Bank - Germany'!I25,'Commercial Bank - Austria'!I25,CIB!I25,Poland!J25,'Asset Management'!I25,'Asset Gathering'!I25,CEE!J25,'Non-Core'!I25)</f>
        <v>-63.835000000000036</v>
      </c>
      <c r="J25" s="57">
        <f>'Income Statement'!J25-SUM('Commercial Bank - Italy'!J25,'Commercial Bank - Germany'!J25,'Commercial Bank - Austria'!J25,CIB!J25,Poland!K25,'Asset Management'!J25,'Asset Gathering'!J25,CEE!K25,'Non-Core'!J25)</f>
        <v>-472.18799999999965</v>
      </c>
      <c r="K25" s="57">
        <f>'Income Statement'!K25-SUM('Commercial Bank - Italy'!K25,'Commercial Bank - Germany'!K25,'Commercial Bank - Austria'!K25,CIB!K25,Poland!L25,'Asset Management'!K25,'Asset Gathering'!K25,CEE!L25,'Non-Core'!K25)</f>
        <v>-365.85699999999997</v>
      </c>
      <c r="L25" s="57">
        <f>'Income Statement'!L25-SUM('Commercial Bank - Italy'!L25,'Commercial Bank - Germany'!L25,'Commercial Bank - Austria'!L25,CIB!L25,Poland!M25,'Asset Management'!L25,'Asset Gathering'!L25,CEE!M25,'Non-Core'!L25)</f>
        <v>-381.14499999999998</v>
      </c>
      <c r="M25" s="57">
        <f>'Income Statement'!M25-SUM('Commercial Bank - Italy'!M25,'Commercial Bank - Germany'!M25,'Commercial Bank - Austria'!M25,CIB!M25,Poland!N25,'Asset Management'!M25,'Asset Gathering'!M25,CEE!N25,'Non-Core'!M25)</f>
        <v>-569.76799999999935</v>
      </c>
      <c r="N25" s="15"/>
    </row>
    <row r="26" spans="1:14" s="252" customFormat="1" ht="19.5" customHeight="1" thickBot="1">
      <c r="A26" s="251"/>
      <c r="B26" s="40" t="s">
        <v>199</v>
      </c>
      <c r="C26" s="104">
        <f>'Income Statement'!C33-SUM('Commercial Bank - Italy'!C26,'Commercial Bank - Germany'!C26,'Commercial Bank - Austria'!C26,CIB!C26,Poland!C26,'Asset Management'!C26,'Asset Gathering'!C26,CEE!C26,'Non-Core'!C26)</f>
        <v>-1830.5810000000001</v>
      </c>
      <c r="D26" s="105">
        <f>'Income Statement'!D33-SUM('Commercial Bank - Italy'!D26,'Commercial Bank - Germany'!D26,'Commercial Bank - Austria'!D26,CIB!D26,Poland!D26,'Asset Management'!D26,'Asset Gathering'!D26,CEE!D26,'Non-Core'!D26)</f>
        <v>-11438.937</v>
      </c>
      <c r="E26" s="90">
        <f t="shared" si="0"/>
        <v>-0.83996930833695471</v>
      </c>
      <c r="F26" s="57">
        <f>'Income Statement'!F33-SUM('Commercial Bank - Italy'!F26,'Commercial Bank - Germany'!F26,'Commercial Bank - Austria'!F26,CIB!F26,Poland!G26,'Asset Management'!F26,'Asset Gathering'!F26,CEE!G26,'Non-Core'!F26)</f>
        <v>-512.70100000000002</v>
      </c>
      <c r="G26" s="57">
        <f>'Income Statement'!G33-SUM('Commercial Bank - Italy'!G26,'Commercial Bank - Germany'!G26,'Commercial Bank - Austria'!G26,CIB!G26,Poland!H26,'Asset Management'!G26,'Asset Gathering'!G26,CEE!H26,'Non-Core'!G26)</f>
        <v>-444.07099999999991</v>
      </c>
      <c r="H26" s="57">
        <f>'Income Statement'!H33-SUM('Commercial Bank - Italy'!H26,'Commercial Bank - Germany'!H26,'Commercial Bank - Austria'!H26,CIB!H26,Poland!I26,'Asset Management'!H26,'Asset Gathering'!H26,CEE!I26,'Non-Core'!H26)</f>
        <v>-639.41800000000012</v>
      </c>
      <c r="I26" s="57">
        <f>'Income Statement'!I33-SUM('Commercial Bank - Italy'!I26,'Commercial Bank - Germany'!I26,'Commercial Bank - Austria'!I26,CIB!I26,Poland!J26,'Asset Management'!I26,'Asset Gathering'!I26,CEE!J26,'Non-Core'!I26)</f>
        <v>-9842.7469999999994</v>
      </c>
      <c r="J26" s="57">
        <f>'Income Statement'!J33-SUM('Commercial Bank - Italy'!J26,'Commercial Bank - Germany'!J26,'Commercial Bank - Austria'!J26,CIB!J26,Poland!K26,'Asset Management'!J26,'Asset Gathering'!J26,CEE!K26,'Non-Core'!J26)</f>
        <v>-414.4449999999996</v>
      </c>
      <c r="K26" s="57">
        <f>'Income Statement'!K33-SUM('Commercial Bank - Italy'!K26,'Commercial Bank - Germany'!K26,'Commercial Bank - Austria'!K26,CIB!K26,Poland!L26,'Asset Management'!K26,'Asset Gathering'!K26,CEE!L26,'Non-Core'!K26)</f>
        <v>-648.95799999999986</v>
      </c>
      <c r="L26" s="57">
        <f>'Income Statement'!L33-SUM('Commercial Bank - Italy'!L26,'Commercial Bank - Germany'!L26,'Commercial Bank - Austria'!L26,CIB!L26,Poland!M26,'Asset Management'!L26,'Asset Gathering'!L26,CEE!M26,'Non-Core'!L26)</f>
        <v>-353.71699999999987</v>
      </c>
      <c r="M26" s="57">
        <f>'Income Statement'!M33-SUM('Commercial Bank - Italy'!M26,'Commercial Bank - Germany'!M26,'Commercial Bank - Austria'!M26,CIB!M26,Poland!N26,'Asset Management'!M26,'Asset Gathering'!M26,CEE!N26,'Non-Core'!M26)</f>
        <v>-413.46100000000013</v>
      </c>
      <c r="N26" s="19"/>
    </row>
    <row r="27" spans="1:14" ht="9" customHeight="1">
      <c r="A27" s="5"/>
      <c r="B27" s="4"/>
      <c r="C27" s="43"/>
      <c r="D27" s="43"/>
      <c r="E27" s="7"/>
      <c r="F27" s="102"/>
      <c r="G27" s="43"/>
      <c r="H27" s="43"/>
      <c r="I27" s="43"/>
      <c r="J27" s="43"/>
      <c r="K27" s="43"/>
      <c r="L27" s="43"/>
      <c r="M27" s="43"/>
      <c r="N27" s="44"/>
    </row>
    <row r="28" spans="1:14" ht="19.5" customHeight="1">
      <c r="A28" s="45" t="s">
        <v>102</v>
      </c>
      <c r="B28" s="46"/>
      <c r="C28" s="43"/>
      <c r="D28" s="43"/>
      <c r="E28" s="7"/>
      <c r="F28" s="43"/>
      <c r="G28" s="43"/>
      <c r="H28" s="43"/>
      <c r="I28" s="43"/>
      <c r="J28" s="43"/>
      <c r="K28" s="43"/>
      <c r="L28" s="43"/>
      <c r="M28" s="43"/>
      <c r="N28" s="44"/>
    </row>
    <row r="29" spans="1:14" ht="19.5" customHeight="1">
      <c r="A29" s="47"/>
      <c r="B29" s="40" t="s">
        <v>95</v>
      </c>
      <c r="C29" s="48">
        <f>-C18/C13</f>
        <v>-0.78956679434127286</v>
      </c>
      <c r="D29" s="48">
        <f>-D18/D13</f>
        <v>-0.65471169831756515</v>
      </c>
      <c r="E29" s="49">
        <f>(C29-D29)*10000</f>
        <v>-1348.5509602370771</v>
      </c>
      <c r="F29" s="48">
        <f t="shared" ref="F29:K29" si="1">-F18/F13</f>
        <v>-0.50065071121171723</v>
      </c>
      <c r="G29" s="48">
        <f t="shared" si="1"/>
        <v>-1.3946886830672249</v>
      </c>
      <c r="H29" s="48">
        <f t="shared" si="1"/>
        <v>-0.4171911164427301</v>
      </c>
      <c r="I29" s="48">
        <f t="shared" si="1"/>
        <v>-0.8078064476208151</v>
      </c>
      <c r="J29" s="48">
        <f t="shared" si="1"/>
        <v>-0.52812548436095308</v>
      </c>
      <c r="K29" s="48">
        <f t="shared" si="1"/>
        <v>-0.94154645741036203</v>
      </c>
      <c r="L29" s="48">
        <f t="shared" ref="L29:M29" si="2">-L18/L13</f>
        <v>-0.93976723609882518</v>
      </c>
      <c r="M29" s="48">
        <f t="shared" si="2"/>
        <v>-0.86638456042145839</v>
      </c>
      <c r="N29" s="44"/>
    </row>
    <row r="30" spans="1:14" ht="19.5" customHeight="1">
      <c r="A30" s="47"/>
      <c r="B30" s="40" t="s">
        <v>96</v>
      </c>
      <c r="C30" s="50" t="s">
        <v>198</v>
      </c>
      <c r="D30" s="50" t="s">
        <v>198</v>
      </c>
      <c r="E30" s="50" t="s">
        <v>198</v>
      </c>
      <c r="F30" s="50" t="s">
        <v>198</v>
      </c>
      <c r="G30" s="50" t="s">
        <v>198</v>
      </c>
      <c r="H30" s="50" t="s">
        <v>198</v>
      </c>
      <c r="I30" s="50" t="s">
        <v>198</v>
      </c>
      <c r="J30" s="50" t="s">
        <v>198</v>
      </c>
      <c r="K30" s="50" t="s">
        <v>198</v>
      </c>
      <c r="L30" s="50" t="s">
        <v>198</v>
      </c>
      <c r="M30" s="50" t="s">
        <v>198</v>
      </c>
      <c r="N30" s="44"/>
    </row>
    <row r="31" spans="1:14" ht="19.5" customHeight="1">
      <c r="A31" s="45" t="s">
        <v>103</v>
      </c>
      <c r="B31" s="51"/>
      <c r="C31" s="53"/>
      <c r="D31" s="53"/>
      <c r="E31" s="53"/>
      <c r="F31" s="52"/>
      <c r="G31" s="52"/>
      <c r="H31" s="52"/>
      <c r="I31" s="52"/>
      <c r="J31" s="52"/>
      <c r="K31" s="52"/>
      <c r="L31" s="52"/>
      <c r="M31" s="52"/>
      <c r="N31" s="5"/>
    </row>
    <row r="32" spans="1:14" ht="19.5" customHeight="1">
      <c r="A32" s="54"/>
      <c r="B32" s="40" t="s">
        <v>98</v>
      </c>
      <c r="C32" s="57">
        <f>'Income Statement'!C40-SUM('Commercial Bank - Italy'!C32,'Commercial Bank - Germany'!C32,'Commercial Bank - Austria'!C32,CIB!C32,Poland!C32,'Asset Management'!C31,'Asset Gathering'!C32,CEE!C32,'Non-Core'!C32)</f>
        <v>-6439.6169999999693</v>
      </c>
      <c r="D32" s="57">
        <f>'Income Statement'!D40-SUM('Commercial Bank - Italy'!D32,'Commercial Bank - Germany'!D32,'Commercial Bank - Austria'!D32,CIB!D32,Poland!D32,'Asset Management'!D31,'Asset Gathering'!D32,CEE!D32,'Non-Core'!D32)</f>
        <v>-4780.9029999999329</v>
      </c>
      <c r="E32" s="38">
        <f t="shared" ref="E32" si="3">IF(ISERROR(C32/D32-1)=TRUE,"n.m.",IF(OR(C32/D32-1&gt;150%=TRUE,C32/D32-1&lt;-100%=TRUE)=TRUE,"n.m.",C32/D32-1))</f>
        <v>0.34694575480825685</v>
      </c>
      <c r="F32" s="57">
        <f>'Income Statement'!F40-SUM('Commercial Bank - Italy'!F32,'Commercial Bank - Germany'!F32,'Commercial Bank - Austria'!F32,CIB!F32,Poland!G32,'Asset Management'!F31,'Asset Gathering'!F32,CEE!G32,'Non-Core'!F32)</f>
        <v>-4837.1710000000312</v>
      </c>
      <c r="G32" s="57">
        <f>'Income Statement'!G40-SUM('Commercial Bank - Italy'!G32,'Commercial Bank - Germany'!G32,'Commercial Bank - Austria'!G32,CIB!G32,Poland!H32,'Asset Management'!G31,'Asset Gathering'!G32,CEE!H32,'Non-Core'!G32)</f>
        <v>-4675.7759999998962</v>
      </c>
      <c r="H32" s="57">
        <f>'Income Statement'!H40-SUM('Commercial Bank - Italy'!H32,'Commercial Bank - Germany'!H32,'Commercial Bank - Austria'!H32,CIB!H32,Poland!I32,'Asset Management'!H31,'Asset Gathering'!H32,CEE!I32,'Non-Core'!H32)</f>
        <v>-5795.2950000000419</v>
      </c>
      <c r="I32" s="57">
        <f>'Income Statement'!I40-SUM('Commercial Bank - Italy'!I32,'Commercial Bank - Germany'!I32,'Commercial Bank - Austria'!I32,CIB!I32,Poland!J32,'Asset Management'!I31,'Asset Gathering'!I32,CEE!J32,'Non-Core'!I32)</f>
        <v>-4780.9029999999329</v>
      </c>
      <c r="J32" s="57">
        <f>'Income Statement'!J40-SUM('Commercial Bank - Italy'!J32,'Commercial Bank - Germany'!J32,'Commercial Bank - Austria'!J32,CIB!J32,Poland!K32,'Asset Management'!J31,'Asset Gathering'!J32,CEE!K32,'Non-Core'!J32)</f>
        <v>-5330.6970000000438</v>
      </c>
      <c r="K32" s="57">
        <f>'Income Statement'!K40-SUM('Commercial Bank - Italy'!K32,'Commercial Bank - Germany'!K32,'Commercial Bank - Austria'!K32,CIB!K32,Poland!L32,'Asset Management'!K31,'Asset Gathering'!K32,CEE!L32,'Non-Core'!K32)</f>
        <v>-5335.3079999999609</v>
      </c>
      <c r="L32" s="57">
        <f>'Income Statement'!L40-SUM('Commercial Bank - Italy'!L32,'Commercial Bank - Germany'!L32,'Commercial Bank - Austria'!L32,CIB!L32,Poland!M32,'Asset Management'!L31,'Asset Gathering'!L32,CEE!M32,'Non-Core'!L32)</f>
        <v>-5398.3629999999539</v>
      </c>
      <c r="M32" s="57">
        <f>'Income Statement'!M40-SUM('Commercial Bank - Italy'!M32,'Commercial Bank - Germany'!M32,'Commercial Bank - Austria'!M32,CIB!M32,Poland!N32,'Asset Management'!M31,'Asset Gathering'!M32,CEE!N32,'Non-Core'!M32)</f>
        <v>-6439.6169999999693</v>
      </c>
      <c r="N32" s="5"/>
    </row>
    <row r="33" spans="1:14" ht="19.5" customHeight="1">
      <c r="A33" s="54"/>
      <c r="B33" s="36" t="s">
        <v>104</v>
      </c>
      <c r="C33" s="57">
        <f>'Income Statement'!C41-SUM('Commercial Bank - Italy'!C33,'Commercial Bank - Germany'!C33,'Commercial Bank - Austria'!C33,CIB!C33,Poland!C33,'Asset Management'!C32,'Asset Gathering'!C33,CEE!C33,'Non-Core'!C33)</f>
        <v>63303.682999999961</v>
      </c>
      <c r="D33" s="57">
        <f>'Income Statement'!D41-SUM('Commercial Bank - Italy'!D33,'Commercial Bank - Germany'!D33,'Commercial Bank - Austria'!D33,CIB!D33,Poland!D33,'Asset Management'!D32,'Asset Gathering'!D33,CEE!D33,'Non-Core'!D33)</f>
        <v>68829.40200000006</v>
      </c>
      <c r="E33" s="38">
        <f t="shared" ref="E33" si="4">IF(ISERROR(C33/D33-1)=TRUE,"n.m.",IF(OR(C33/D33-1&gt;150%=TRUE,C33/D33-1&lt;-100%=TRUE)=TRUE,"n.m.",C33/D33-1))</f>
        <v>-8.0281374520733029E-2</v>
      </c>
      <c r="F33" s="57">
        <f>'Income Statement'!F41-SUM('Commercial Bank - Italy'!F33,'Commercial Bank - Germany'!F33,'Commercial Bank - Austria'!F33,CIB!F33,Poland!G33,'Asset Management'!F32,'Asset Gathering'!F33,CEE!G33,'Non-Core'!F33)</f>
        <v>57174.408999999927</v>
      </c>
      <c r="G33" s="57">
        <f>'Income Statement'!G41-SUM('Commercial Bank - Italy'!G33,'Commercial Bank - Germany'!G33,'Commercial Bank - Austria'!G33,CIB!G33,Poland!H33,'Asset Management'!G32,'Asset Gathering'!G33,CEE!H33,'Non-Core'!G33)</f>
        <v>62959.584000000032</v>
      </c>
      <c r="H33" s="57">
        <f>'Income Statement'!H41-SUM('Commercial Bank - Italy'!H33,'Commercial Bank - Germany'!H33,'Commercial Bank - Austria'!H33,CIB!H33,Poland!I33,'Asset Management'!H32,'Asset Gathering'!H33,CEE!I33,'Non-Core'!H33)</f>
        <v>65826.114999999991</v>
      </c>
      <c r="I33" s="57">
        <f>'Income Statement'!I41-SUM('Commercial Bank - Italy'!I33,'Commercial Bank - Germany'!I33,'Commercial Bank - Austria'!I33,CIB!I33,Poland!J33,'Asset Management'!I32,'Asset Gathering'!I33,CEE!J33,'Non-Core'!I33)</f>
        <v>68829.40200000006</v>
      </c>
      <c r="J33" s="57">
        <f>'Income Statement'!J41-SUM('Commercial Bank - Italy'!J33,'Commercial Bank - Germany'!J33,'Commercial Bank - Austria'!J33,CIB!J33,Poland!K33,'Asset Management'!J32,'Asset Gathering'!J33,CEE!K33,'Non-Core'!J33)</f>
        <v>67624.594999999972</v>
      </c>
      <c r="K33" s="57">
        <f>'Income Statement'!K41-SUM('Commercial Bank - Italy'!K33,'Commercial Bank - Germany'!K33,'Commercial Bank - Austria'!K33,CIB!K33,Poland!L33,'Asset Management'!K32,'Asset Gathering'!K33,CEE!L33,'Non-Core'!K33)</f>
        <v>70013.207000000053</v>
      </c>
      <c r="L33" s="57">
        <f>'Income Statement'!L41-SUM('Commercial Bank - Italy'!L33,'Commercial Bank - Germany'!L33,'Commercial Bank - Austria'!L33,CIB!L33,Poland!M33,'Asset Management'!L32,'Asset Gathering'!L33,CEE!M33,'Non-Core'!L33)</f>
        <v>64863.025999999954</v>
      </c>
      <c r="M33" s="57">
        <f>'Income Statement'!M41-SUM('Commercial Bank - Italy'!M33,'Commercial Bank - Germany'!M33,'Commercial Bank - Austria'!M33,CIB!M33,Poland!N33,'Asset Management'!M32,'Asset Gathering'!M33,CEE!N33,'Non-Core'!M33)</f>
        <v>63303.682999999961</v>
      </c>
      <c r="N33" s="5"/>
    </row>
    <row r="34" spans="1:14" ht="19.5" customHeight="1">
      <c r="A34" s="47"/>
      <c r="B34" s="40" t="s">
        <v>189</v>
      </c>
      <c r="C34" s="57">
        <f>'Income Statement'!C42-SUM('Commercial Bank - Italy'!C34,'Commercial Bank - Germany'!C34,'Commercial Bank - Austria'!C34,CIB!C34,Poland!C34,'Asset Management'!C33,'Asset Gathering'!C34,CEE!C34,'Non-Core'!C34)</f>
        <v>50194.23199999996</v>
      </c>
      <c r="D34" s="57">
        <f>'Income Statement'!D42-SUM('Commercial Bank - Italy'!D34,'Commercial Bank - Germany'!D34,'Commercial Bank - Austria'!D34,CIB!D34,Poland!D34,'Asset Management'!D33,'Asset Gathering'!D34,CEE!D34,'Non-Core'!D34)</f>
        <v>31519.659999999974</v>
      </c>
      <c r="E34" s="38">
        <f t="shared" ref="E34" si="5">IF(ISERROR(C34/D34-1)=TRUE,"n.m.",IF(OR(C34/D34-1&gt;150%=TRUE,C34/D34-1&lt;-100%=TRUE)=TRUE,"n.m.",C34/D34-1))</f>
        <v>0.59247377668413947</v>
      </c>
      <c r="F34" s="57">
        <f>'Income Statement'!F42-SUM('Commercial Bank - Italy'!F34,'Commercial Bank - Germany'!F34,'Commercial Bank - Austria'!F34,CIB!F34,Poland!G34,'Asset Management'!F33,'Asset Gathering'!F34,CEE!G34,'Non-Core'!F34)</f>
        <v>37445.94100000005</v>
      </c>
      <c r="G34" s="57">
        <f>'Income Statement'!G42-SUM('Commercial Bank - Italy'!G34,'Commercial Bank - Germany'!G34,'Commercial Bank - Austria'!G34,CIB!G34,Poland!H34,'Asset Management'!G33,'Asset Gathering'!G34,CEE!H34,'Non-Core'!G34)</f>
        <v>32863.441500000015</v>
      </c>
      <c r="H34" s="57">
        <f>'Income Statement'!H42-SUM('Commercial Bank - Italy'!H34,'Commercial Bank - Germany'!H34,'Commercial Bank - Austria'!H34,CIB!H34,Poland!I34,'Asset Management'!H33,'Asset Gathering'!H34,CEE!I34,'Non-Core'!H34)</f>
        <v>32687.740000000049</v>
      </c>
      <c r="I34" s="57">
        <f>'Income Statement'!I42-SUM('Commercial Bank - Italy'!I34,'Commercial Bank - Germany'!I34,'Commercial Bank - Austria'!I34,CIB!I34,Poland!J34,'Asset Management'!I33,'Asset Gathering'!I34,CEE!J34,'Non-Core'!I34)</f>
        <v>31519.659999999974</v>
      </c>
      <c r="J34" s="57">
        <f>'Income Statement'!J42-SUM('Commercial Bank - Italy'!J34,'Commercial Bank - Germany'!J34,'Commercial Bank - Austria'!J34,CIB!J34,Poland!K34,'Asset Management'!J33,'Asset Gathering'!J34,CEE!K34,'Non-Core'!J34)</f>
        <v>55759.891000000003</v>
      </c>
      <c r="K34" s="57">
        <f>'Income Statement'!K42-SUM('Commercial Bank - Italy'!K34,'Commercial Bank - Germany'!K34,'Commercial Bank - Austria'!K34,CIB!K34,Poland!L34,'Asset Management'!K33,'Asset Gathering'!K34,CEE!L34,'Non-Core'!K34)</f>
        <v>53881.926500000001</v>
      </c>
      <c r="L34" s="57">
        <f>'Income Statement'!L42-SUM('Commercial Bank - Italy'!L34,'Commercial Bank - Germany'!L34,'Commercial Bank - Austria'!L34,CIB!L34,Poland!M34,'Asset Management'!L33,'Asset Gathering'!L34,CEE!M34,'Non-Core'!L34)</f>
        <v>51133.255999999994</v>
      </c>
      <c r="M34" s="57">
        <f>'Income Statement'!M42-SUM('Commercial Bank - Italy'!M34,'Commercial Bank - Germany'!M34,'Commercial Bank - Austria'!M34,CIB!M34,Poland!N34,'Asset Management'!M33,'Asset Gathering'!M34,CEE!N34,'Non-Core'!M34)</f>
        <v>50194.23199999996</v>
      </c>
      <c r="N34" s="5"/>
    </row>
    <row r="35" spans="1:14" ht="19.5" customHeight="1">
      <c r="A35" s="45" t="s">
        <v>8</v>
      </c>
      <c r="B35" s="51"/>
      <c r="C35" s="57"/>
      <c r="D35" s="57"/>
      <c r="E35" s="56"/>
      <c r="F35" s="57"/>
      <c r="G35" s="57"/>
      <c r="H35" s="57"/>
      <c r="I35" s="57"/>
      <c r="J35" s="57"/>
      <c r="K35" s="57"/>
      <c r="L35" s="57"/>
      <c r="M35" s="57"/>
      <c r="N35" s="5"/>
    </row>
    <row r="36" spans="1:14" ht="19.5" customHeight="1">
      <c r="A36" s="5"/>
      <c r="B36" s="36" t="s">
        <v>99</v>
      </c>
      <c r="C36" s="57">
        <f>'Income Statement'!C44-SUM('Commercial Bank - Italy'!C36,'Commercial Bank - Germany'!C36,'Commercial Bank - Austria'!C36,CIB!C36,Poland!C36,'Asset Management'!C35,'Asset Gathering'!C36,CEE!C36,'Non-Core'!C36)</f>
        <v>15803.10000000002</v>
      </c>
      <c r="D36" s="57">
        <f>'Income Statement'!D44-SUM('Commercial Bank - Italy'!D36,'Commercial Bank - Germany'!D36,'Commercial Bank - Austria'!D36,CIB!D36,Poland!D36,'Asset Management'!D35,'Asset Gathering'!D36,CEE!D36,'Non-Core'!D36)</f>
        <v>15739.300000000003</v>
      </c>
      <c r="E36" s="38">
        <f t="shared" ref="E36" si="6">IF(ISERROR(C36/D36-1)=TRUE,"n.m.",IF(OR(C36/D36-1&gt;150%=TRUE,C36/D36-1&lt;-100%=TRUE)=TRUE,"n.m.",C36/D36-1))</f>
        <v>4.0535474894065615E-3</v>
      </c>
      <c r="F36" s="57">
        <f>'Income Statement'!F44-SUM('Commercial Bank - Italy'!F36,'Commercial Bank - Germany'!F36,'Commercial Bank - Austria'!F36,CIB!F36,Poland!G36,'Asset Management'!F35,'Asset Gathering'!F36,CEE!G36,'Non-Core'!F36)</f>
        <v>19984.339999999997</v>
      </c>
      <c r="G36" s="57">
        <f>'Income Statement'!G44-SUM('Commercial Bank - Italy'!G36,'Commercial Bank - Germany'!G36,'Commercial Bank - Austria'!G36,CIB!G36,Poland!H36,'Asset Management'!G35,'Asset Gathering'!G36,CEE!H36,'Non-Core'!G36)</f>
        <v>16223.369999999995</v>
      </c>
      <c r="H36" s="57">
        <f>'Income Statement'!H44-SUM('Commercial Bank - Italy'!H36,'Commercial Bank - Germany'!H36,'Commercial Bank - Austria'!H36,CIB!H36,Poland!I36,'Asset Management'!H35,'Asset Gathering'!H36,CEE!I36,'Non-Core'!H36)</f>
        <v>15557.249999999985</v>
      </c>
      <c r="I36" s="57">
        <f>'Income Statement'!I44-SUM('Commercial Bank - Italy'!I36,'Commercial Bank - Germany'!I36,'Commercial Bank - Austria'!I36,CIB!I36,Poland!J36,'Asset Management'!I35,'Asset Gathering'!I36,CEE!J36,'Non-Core'!I36)</f>
        <v>15739.300000000003</v>
      </c>
      <c r="J36" s="57">
        <f>'Income Statement'!J44-SUM('Commercial Bank - Italy'!J36,'Commercial Bank - Germany'!J36,'Commercial Bank - Austria'!J36,CIB!J36,Poland!K36,'Asset Management'!J35,'Asset Gathering'!J36,CEE!K36,'Non-Core'!J36)</f>
        <v>15784.600000000006</v>
      </c>
      <c r="K36" s="57">
        <f>'Income Statement'!K44-SUM('Commercial Bank - Italy'!K36,'Commercial Bank - Germany'!K36,'Commercial Bank - Austria'!K36,CIB!K36,Poland!L36,'Asset Management'!K35,'Asset Gathering'!K36,CEE!L36,'Non-Core'!K36)</f>
        <v>15926.160000000018</v>
      </c>
      <c r="L36" s="57">
        <f>'Income Statement'!L44-SUM('Commercial Bank - Italy'!L36,'Commercial Bank - Germany'!L36,'Commercial Bank - Austria'!L36,CIB!L36,Poland!M36,'Asset Management'!L35,'Asset Gathering'!L36,CEE!M36,'Non-Core'!L36)</f>
        <v>16103.599999999991</v>
      </c>
      <c r="M36" s="57">
        <f>'Income Statement'!M44-SUM('Commercial Bank - Italy'!M36,'Commercial Bank - Germany'!M36,'Commercial Bank - Austria'!M36,CIB!M36,Poland!N36,'Asset Management'!M35,'Asset Gathering'!M36,CEE!N36,'Non-Core'!M36)</f>
        <v>15803.10000000002</v>
      </c>
      <c r="N36" s="5"/>
    </row>
    <row r="37" spans="1:14" s="60" customFormat="1">
      <c r="A37" s="58"/>
      <c r="B37" s="151"/>
      <c r="C37" s="50"/>
      <c r="D37" s="50"/>
      <c r="E37" s="58"/>
      <c r="F37" s="50"/>
      <c r="G37" s="50"/>
      <c r="H37" s="50"/>
      <c r="I37" s="50"/>
      <c r="J37" s="50"/>
      <c r="K37" s="50"/>
      <c r="L37" s="50"/>
      <c r="M37" s="50"/>
      <c r="N37" s="58"/>
    </row>
    <row r="38" spans="1:14" s="60" customFormat="1" ht="12.75" customHeight="1">
      <c r="A38" s="58"/>
      <c r="B38" s="61"/>
      <c r="C38" s="58"/>
      <c r="D38" s="58"/>
      <c r="E38" s="59"/>
      <c r="F38" s="58"/>
      <c r="G38" s="58"/>
      <c r="H38" s="58"/>
      <c r="I38" s="58"/>
      <c r="J38" s="58"/>
      <c r="K38" s="58"/>
      <c r="L38" s="58"/>
      <c r="M38" s="58"/>
      <c r="N38" s="58"/>
    </row>
    <row r="39" spans="1:14" s="60" customFormat="1" ht="12.75" customHeight="1">
      <c r="A39" s="58"/>
      <c r="B39" s="58"/>
      <c r="C39" s="57"/>
      <c r="D39" s="57"/>
      <c r="E39" s="59"/>
      <c r="F39" s="58"/>
      <c r="G39" s="58"/>
      <c r="H39" s="58"/>
      <c r="I39" s="58"/>
      <c r="J39" s="58"/>
      <c r="K39" s="58"/>
      <c r="L39" s="58"/>
      <c r="M39" s="58"/>
      <c r="N39" s="58"/>
    </row>
    <row r="40" spans="1:14" s="60" customFormat="1" ht="12.75" customHeight="1">
      <c r="A40" s="58"/>
      <c r="B40" s="58"/>
      <c r="C40" s="57"/>
      <c r="D40" s="57"/>
      <c r="E40" s="57"/>
      <c r="F40" s="57"/>
      <c r="G40" s="57"/>
      <c r="H40" s="57"/>
      <c r="I40" s="57"/>
      <c r="J40" s="57"/>
      <c r="K40" s="57"/>
      <c r="L40" s="57"/>
      <c r="M40" s="57"/>
      <c r="N40" s="58"/>
    </row>
    <row r="41" spans="1:14" s="60" customFormat="1" ht="12.75" customHeight="1">
      <c r="A41" s="58"/>
      <c r="B41" s="58"/>
      <c r="C41" s="57"/>
      <c r="D41" s="57"/>
      <c r="E41" s="59"/>
      <c r="F41" s="58"/>
      <c r="G41" s="58"/>
      <c r="H41" s="58"/>
      <c r="I41" s="58"/>
      <c r="J41" s="58"/>
      <c r="K41" s="58"/>
      <c r="L41" s="58"/>
      <c r="M41" s="58"/>
      <c r="N41" s="58"/>
    </row>
    <row r="42" spans="1:14" ht="12.75" customHeight="1">
      <c r="C42" s="57"/>
      <c r="D42" s="57"/>
      <c r="G42" s="57"/>
      <c r="H42" s="57"/>
      <c r="I42" s="57"/>
      <c r="J42" s="57"/>
      <c r="K42" s="57"/>
      <c r="L42" s="57"/>
      <c r="M42" s="57"/>
    </row>
    <row r="43" spans="1:14" ht="12.75" customHeight="1">
      <c r="C43" s="57"/>
      <c r="D43" s="57"/>
      <c r="G43" s="57"/>
      <c r="H43" s="57"/>
      <c r="I43" s="57"/>
      <c r="J43" s="57"/>
      <c r="K43" s="57"/>
      <c r="L43" s="57"/>
      <c r="M43" s="57"/>
    </row>
    <row r="44" spans="1:14" ht="12.75" customHeight="1">
      <c r="C44" s="57"/>
      <c r="D44" s="57"/>
      <c r="G44" s="57"/>
      <c r="H44" s="57"/>
      <c r="I44" s="57"/>
      <c r="J44" s="57"/>
      <c r="K44" s="57"/>
      <c r="L44" s="57"/>
      <c r="M44" s="57"/>
    </row>
    <row r="46" spans="1:14" ht="12.75" customHeight="1">
      <c r="C46" s="57"/>
      <c r="D46" s="57"/>
      <c r="G46" s="57"/>
      <c r="H46" s="57"/>
      <c r="I46" s="57"/>
      <c r="J46" s="57"/>
      <c r="K46" s="57"/>
      <c r="L46" s="57"/>
      <c r="M46" s="57"/>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C6:M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5"/>
  <sheetViews>
    <sheetView showGridLines="0" workbookViewId="0">
      <selection activeCell="I41" sqref="I41"/>
    </sheetView>
  </sheetViews>
  <sheetFormatPr defaultColWidth="33.7109375" defaultRowHeight="12.75"/>
  <cols>
    <col min="1" max="2" width="3.28515625" customWidth="1"/>
    <col min="3" max="3" width="51" customWidth="1"/>
    <col min="4" max="4" width="6.5703125" customWidth="1"/>
    <col min="5" max="5" width="33.7109375" customWidth="1"/>
    <col min="6" max="6" width="11" customWidth="1"/>
  </cols>
  <sheetData>
    <row r="1" spans="2:16" s="72" customFormat="1" ht="26.25">
      <c r="B1" s="262" t="s">
        <v>201</v>
      </c>
      <c r="C1" s="263"/>
      <c r="D1" s="263"/>
      <c r="E1" s="263"/>
      <c r="F1" s="71"/>
      <c r="G1" s="71"/>
    </row>
    <row r="2" spans="2:16" s="72" customFormat="1" ht="9.75" customHeight="1">
      <c r="B2" s="70"/>
      <c r="C2" s="73"/>
      <c r="D2" s="73"/>
      <c r="E2" s="73"/>
      <c r="F2" s="71"/>
      <c r="G2" s="71"/>
    </row>
    <row r="3" spans="2:16" ht="18.75" customHeight="1" thickBot="1">
      <c r="B3" s="74"/>
      <c r="C3" s="74" t="s">
        <v>18</v>
      </c>
      <c r="D3" s="74"/>
      <c r="E3" s="74"/>
    </row>
    <row r="4" spans="2:16" ht="6.75" customHeight="1" thickTop="1">
      <c r="C4" s="75"/>
      <c r="D4" s="75"/>
      <c r="E4" s="76"/>
    </row>
    <row r="5" spans="2:16" s="77" customFormat="1" ht="18.75" customHeight="1">
      <c r="C5" s="87" t="s">
        <v>19</v>
      </c>
      <c r="D5" s="78"/>
      <c r="E5" s="79">
        <v>1</v>
      </c>
      <c r="F5" s="80"/>
      <c r="G5" s="80"/>
      <c r="H5" s="80"/>
      <c r="I5" s="80"/>
      <c r="J5" s="80"/>
      <c r="K5" s="80"/>
      <c r="L5" s="80"/>
      <c r="M5" s="80"/>
      <c r="N5" s="80"/>
      <c r="O5" s="80"/>
      <c r="P5" s="80"/>
    </row>
    <row r="6" spans="2:16" s="77" customFormat="1" ht="18.75" customHeight="1">
      <c r="C6" s="87" t="s">
        <v>20</v>
      </c>
      <c r="D6" s="78"/>
      <c r="E6" s="79">
        <v>2</v>
      </c>
      <c r="F6" s="80"/>
      <c r="G6" s="80"/>
      <c r="H6" s="80"/>
      <c r="I6" s="80"/>
      <c r="J6" s="80"/>
      <c r="K6" s="80"/>
      <c r="L6" s="80"/>
      <c r="M6" s="80"/>
      <c r="N6" s="80"/>
      <c r="O6" s="80"/>
      <c r="P6" s="80"/>
    </row>
    <row r="7" spans="2:16" s="77" customFormat="1" ht="18.75" customHeight="1">
      <c r="C7" s="87" t="s">
        <v>65</v>
      </c>
      <c r="D7" s="78"/>
      <c r="E7" s="79">
        <v>3</v>
      </c>
      <c r="F7" s="80"/>
      <c r="G7" s="80"/>
      <c r="H7" s="80"/>
      <c r="I7" s="80"/>
      <c r="J7" s="80"/>
      <c r="K7" s="80"/>
      <c r="L7" s="80"/>
      <c r="M7" s="80"/>
      <c r="N7" s="80"/>
      <c r="O7" s="80"/>
      <c r="P7" s="80"/>
    </row>
    <row r="8" spans="2:16" s="77" customFormat="1" ht="18.75" customHeight="1">
      <c r="C8" s="87" t="s">
        <v>61</v>
      </c>
      <c r="D8" s="78"/>
      <c r="E8" s="79">
        <v>4</v>
      </c>
      <c r="F8" s="80"/>
      <c r="G8" s="80"/>
      <c r="H8" s="80"/>
      <c r="I8" s="80"/>
      <c r="J8" s="80"/>
      <c r="K8" s="80"/>
      <c r="L8" s="80"/>
      <c r="M8" s="80"/>
      <c r="N8" s="80"/>
      <c r="O8" s="80"/>
      <c r="P8" s="80"/>
    </row>
    <row r="9" spans="2:16" s="77" customFormat="1" ht="18.75" customHeight="1">
      <c r="C9" s="87" t="s">
        <v>52</v>
      </c>
      <c r="D9" s="78"/>
      <c r="E9" s="79">
        <v>5</v>
      </c>
      <c r="F9" s="80"/>
      <c r="G9" s="80"/>
      <c r="H9" s="80"/>
      <c r="I9" s="80"/>
      <c r="J9" s="80"/>
      <c r="K9" s="80"/>
      <c r="L9" s="80"/>
      <c r="M9" s="80"/>
      <c r="N9" s="80"/>
      <c r="O9" s="80"/>
      <c r="P9" s="80"/>
    </row>
    <row r="10" spans="2:16" s="77" customFormat="1" ht="18.75" customHeight="1">
      <c r="C10" s="87" t="s">
        <v>187</v>
      </c>
      <c r="D10" s="78"/>
      <c r="E10" s="79">
        <v>6</v>
      </c>
      <c r="F10" s="80"/>
      <c r="G10" s="80"/>
      <c r="H10" s="80"/>
      <c r="I10" s="80"/>
      <c r="J10" s="80"/>
      <c r="K10" s="80"/>
      <c r="L10" s="80"/>
      <c r="M10" s="80"/>
      <c r="N10" s="80"/>
      <c r="O10" s="80"/>
      <c r="P10" s="80"/>
    </row>
    <row r="11" spans="2:16" s="77" customFormat="1" ht="18.75" customHeight="1">
      <c r="C11" s="87" t="s">
        <v>21</v>
      </c>
      <c r="D11" s="78"/>
      <c r="E11" s="79">
        <v>7</v>
      </c>
      <c r="F11" s="80"/>
      <c r="G11" s="80"/>
      <c r="H11" s="80"/>
      <c r="I11" s="80"/>
      <c r="J11" s="80"/>
      <c r="K11" s="80"/>
      <c r="L11" s="80"/>
      <c r="M11" s="80"/>
      <c r="N11" s="80"/>
      <c r="O11" s="80"/>
      <c r="P11" s="80"/>
    </row>
    <row r="12" spans="2:16" ht="6.75" customHeight="1">
      <c r="C12" s="88"/>
      <c r="E12" s="81"/>
    </row>
    <row r="13" spans="2:16" ht="18.75" customHeight="1" thickBot="1">
      <c r="B13" s="74"/>
      <c r="C13" s="74" t="s">
        <v>22</v>
      </c>
      <c r="D13" s="82"/>
      <c r="E13" s="83"/>
      <c r="F13" s="76"/>
      <c r="G13" s="76"/>
      <c r="H13" s="76"/>
      <c r="I13" s="76"/>
      <c r="J13" s="76"/>
      <c r="K13" s="76"/>
      <c r="L13" s="76"/>
      <c r="M13" s="76"/>
      <c r="N13" s="76"/>
      <c r="O13" s="76"/>
      <c r="P13" s="76"/>
    </row>
    <row r="14" spans="2:16" ht="6.75" customHeight="1" thickTop="1">
      <c r="C14" s="75"/>
      <c r="D14" s="75"/>
      <c r="E14" s="84"/>
      <c r="F14" s="76"/>
      <c r="G14" s="76"/>
      <c r="H14" s="76"/>
      <c r="I14" s="76"/>
      <c r="J14" s="76"/>
      <c r="K14" s="76"/>
      <c r="L14" s="76"/>
      <c r="M14" s="76"/>
      <c r="N14" s="76"/>
      <c r="O14" s="76"/>
      <c r="P14" s="76"/>
    </row>
    <row r="15" spans="2:16" s="85" customFormat="1" ht="18.75" customHeight="1">
      <c r="C15" s="87" t="s">
        <v>54</v>
      </c>
      <c r="E15" s="86">
        <v>8</v>
      </c>
    </row>
    <row r="16" spans="2:16" s="85" customFormat="1" ht="18.75" customHeight="1">
      <c r="C16" s="87" t="s">
        <v>55</v>
      </c>
      <c r="E16" s="86">
        <v>9</v>
      </c>
    </row>
    <row r="17" spans="3:5" s="85" customFormat="1" ht="18.75" customHeight="1">
      <c r="C17" s="87" t="s">
        <v>56</v>
      </c>
      <c r="E17" s="86">
        <v>10</v>
      </c>
    </row>
    <row r="18" spans="3:5" s="85" customFormat="1" ht="18.75" customHeight="1">
      <c r="C18" s="87" t="s">
        <v>1</v>
      </c>
      <c r="E18" s="86">
        <v>11</v>
      </c>
    </row>
    <row r="19" spans="3:5" s="85" customFormat="1" ht="18.75" customHeight="1">
      <c r="C19" s="87" t="s">
        <v>51</v>
      </c>
      <c r="E19" s="86">
        <v>12</v>
      </c>
    </row>
    <row r="20" spans="3:5" s="85" customFormat="1" ht="18.75" customHeight="1">
      <c r="C20" s="87" t="s">
        <v>39</v>
      </c>
      <c r="E20" s="86">
        <v>13</v>
      </c>
    </row>
    <row r="21" spans="3:5" s="85" customFormat="1" ht="18.75" customHeight="1">
      <c r="C21" s="87" t="s">
        <v>12</v>
      </c>
      <c r="E21" s="86">
        <v>14</v>
      </c>
    </row>
    <row r="22" spans="3:5" s="85" customFormat="1" ht="18.75" customHeight="1">
      <c r="C22" s="87" t="s">
        <v>13</v>
      </c>
      <c r="E22" s="86">
        <v>15</v>
      </c>
    </row>
    <row r="23" spans="3:5" s="85" customFormat="1" ht="18.75" customHeight="1">
      <c r="C23" s="87" t="s">
        <v>11</v>
      </c>
      <c r="E23" s="86">
        <v>16</v>
      </c>
    </row>
    <row r="24" spans="3:5" s="85" customFormat="1" ht="18.75" customHeight="1">
      <c r="C24" s="87" t="s">
        <v>23</v>
      </c>
      <c r="E24" s="160" t="s">
        <v>62</v>
      </c>
    </row>
    <row r="25" spans="3:5" s="85" customFormat="1" ht="18.75" customHeight="1">
      <c r="C25" s="87" t="s">
        <v>60</v>
      </c>
      <c r="E25" s="86">
        <v>26</v>
      </c>
    </row>
  </sheetData>
  <mergeCells count="1">
    <mergeCell ref="B1:E1"/>
  </mergeCells>
  <phoneticPr fontId="23" type="noConversion"/>
  <hyperlinks>
    <hyperlink ref="C5" location="'Income Statement'!A1" display="Consolidated Income Statements"/>
    <hyperlink ref="C6" location="'Balance Sheet'!A1" display="Consolidated Balance Sheet"/>
    <hyperlink ref="C8" location="'Asset Quality Core Bank'!Print_Area" display="Asset Quality Core Bank"/>
    <hyperlink ref="C16" location="'Commercial Bank - Germany'!Print_Area" display="Commercial Bank Germany"/>
    <hyperlink ref="C19" location="'CIB Managerial Data'!A1" display="CIB Managerial Data"/>
    <hyperlink ref="C23" location="CEE!A1" display="CEE Division"/>
    <hyperlink ref="C11" location="Capital!A1" display="Capital Position"/>
    <hyperlink ref="C17" location="'Commercial Bank - Austria'!Print_Area" display="Commercial Bank Austria"/>
    <hyperlink ref="C18" location="CIB!A1" display="CIB"/>
    <hyperlink ref="C15" location="'Commercial Bank - Italy'!Print_Area" display="Commercial Bank Italy"/>
    <hyperlink ref="C20" location="Poland!A1" display="Poland"/>
    <hyperlink ref="C21" location="'Asset Management'!A1" display="Asset Management"/>
    <hyperlink ref="C22" location="'Asset Gathering'!A1" display="Asset Gathering"/>
    <hyperlink ref="C9" location="'Asset Quality - Country'!A1" display="Asset Quality Country Breakdown"/>
    <hyperlink ref="C24" location="'CEE - Bosnia'!Print_Area" display="        CEE Countries"/>
    <hyperlink ref="C10" location="'Asset Quality Non-Core'!Print_Area" display="Asset Quality Non-Core"/>
    <hyperlink ref="C7" location="'Core Bank'!Print_Area" display="Core Bank"/>
    <hyperlink ref="C25" location="'Non-Core'!Print_Area" display="Non-Core"/>
  </hyperlinks>
  <pageMargins left="0.17" right="0.17" top="0.17" bottom="0.16" header="0.17" footer="0.16"/>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C6" sqref="C6:N6"/>
    </sheetView>
  </sheetViews>
  <sheetFormatPr defaultRowHeight="12.75"/>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64" t="s">
        <v>11</v>
      </c>
      <c r="B2" s="264"/>
      <c r="C2" s="264"/>
      <c r="D2" s="264"/>
      <c r="E2" s="264"/>
      <c r="F2" s="264"/>
      <c r="G2" s="264"/>
      <c r="H2" s="264"/>
      <c r="I2" s="264"/>
      <c r="J2" s="264"/>
      <c r="K2" s="264"/>
      <c r="L2" s="264"/>
      <c r="M2" s="264"/>
      <c r="N2" s="264"/>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1" t="s">
        <v>202</v>
      </c>
      <c r="D5" s="12"/>
      <c r="E5" s="13" t="s">
        <v>4</v>
      </c>
      <c r="F5" s="65" t="s">
        <v>5</v>
      </c>
      <c r="G5" s="15" t="s">
        <v>50</v>
      </c>
      <c r="H5" s="15" t="s">
        <v>66</v>
      </c>
      <c r="I5" s="15" t="s">
        <v>68</v>
      </c>
      <c r="J5" s="15" t="s">
        <v>69</v>
      </c>
      <c r="K5" s="15" t="s">
        <v>50</v>
      </c>
      <c r="L5" s="15" t="s">
        <v>66</v>
      </c>
      <c r="M5" s="15" t="s">
        <v>68</v>
      </c>
      <c r="N5" s="15" t="s">
        <v>69</v>
      </c>
      <c r="O5" s="10"/>
    </row>
    <row r="6" spans="1:15" s="16" customFormat="1" ht="15" customHeight="1">
      <c r="A6" s="9"/>
      <c r="B6" s="67" t="s">
        <v>6</v>
      </c>
      <c r="C6" s="18" t="s">
        <v>67</v>
      </c>
      <c r="D6" s="19" t="s">
        <v>101</v>
      </c>
      <c r="E6" s="20" t="s">
        <v>7</v>
      </c>
      <c r="F6" s="66" t="s">
        <v>10</v>
      </c>
      <c r="G6" s="15" t="s">
        <v>101</v>
      </c>
      <c r="H6" s="15" t="s">
        <v>101</v>
      </c>
      <c r="I6" s="15" t="s">
        <v>101</v>
      </c>
      <c r="J6" s="15" t="s">
        <v>101</v>
      </c>
      <c r="K6" s="15" t="s">
        <v>67</v>
      </c>
      <c r="L6" s="15" t="s">
        <v>67</v>
      </c>
      <c r="M6" s="15" t="s">
        <v>67</v>
      </c>
      <c r="N6" s="15" t="s">
        <v>67</v>
      </c>
      <c r="O6" s="10"/>
    </row>
    <row r="7" spans="1:15" s="16" customFormat="1" ht="6" customHeight="1">
      <c r="A7" s="21"/>
      <c r="B7" s="22"/>
      <c r="C7" s="23"/>
      <c r="D7" s="24"/>
      <c r="E7" s="25"/>
      <c r="F7" s="26"/>
      <c r="G7" s="27"/>
      <c r="H7" s="27"/>
      <c r="I7" s="27"/>
      <c r="J7" s="27"/>
      <c r="K7" s="27"/>
      <c r="L7" s="27"/>
      <c r="M7" s="27"/>
      <c r="N7" s="27"/>
      <c r="O7" s="29"/>
    </row>
    <row r="8" spans="1:15" s="16" customFormat="1" ht="19.5" customHeight="1">
      <c r="A8" s="9"/>
      <c r="B8" s="31" t="s">
        <v>70</v>
      </c>
      <c r="C8" s="101">
        <v>2494.9540000000002</v>
      </c>
      <c r="D8" s="102">
        <v>2467.152</v>
      </c>
      <c r="E8" s="33">
        <f t="shared" ref="E8:E25" si="0">IF(ISERROR(C8/D8-1)=TRUE,"n.m.",IF(OR(C8/D8-1&gt;150%=TRUE,C8/D8-1&lt;-100%=TRUE)=TRUE,"n.m.",C8/D8-1))</f>
        <v>1.1268863855976585E-2</v>
      </c>
      <c r="F8" s="63">
        <v>8.6260266382466561E-2</v>
      </c>
      <c r="G8" s="102">
        <v>621.404</v>
      </c>
      <c r="H8" s="102">
        <v>608.90899999999999</v>
      </c>
      <c r="I8" s="102">
        <v>621.67499999999995</v>
      </c>
      <c r="J8" s="102">
        <v>615.16399999999999</v>
      </c>
      <c r="K8" s="102">
        <v>604.495</v>
      </c>
      <c r="L8" s="102">
        <v>617.48400000000004</v>
      </c>
      <c r="M8" s="102">
        <v>655.54399999999998</v>
      </c>
      <c r="N8" s="102">
        <v>617.43100000000004</v>
      </c>
      <c r="O8" s="34"/>
    </row>
    <row r="9" spans="1:15" s="16" customFormat="1" ht="19.5" customHeight="1">
      <c r="A9" s="9"/>
      <c r="B9" s="31" t="s">
        <v>71</v>
      </c>
      <c r="C9" s="101">
        <v>345.57900000000001</v>
      </c>
      <c r="D9" s="102">
        <v>649.77599999999995</v>
      </c>
      <c r="E9" s="33">
        <f t="shared" si="0"/>
        <v>-0.4681567186230331</v>
      </c>
      <c r="F9" s="63">
        <v>-0.39281407690573156</v>
      </c>
      <c r="G9" s="102">
        <v>100.928</v>
      </c>
      <c r="H9" s="102">
        <v>149.32300000000001</v>
      </c>
      <c r="I9" s="102">
        <v>296.58800000000002</v>
      </c>
      <c r="J9" s="102">
        <v>102.937</v>
      </c>
      <c r="K9" s="102">
        <v>48.954999999999998</v>
      </c>
      <c r="L9" s="102">
        <v>89.784000000000006</v>
      </c>
      <c r="M9" s="102">
        <v>94.954999999999998</v>
      </c>
      <c r="N9" s="102">
        <v>111.88500000000001</v>
      </c>
      <c r="O9" s="34"/>
    </row>
    <row r="10" spans="1:15" s="16" customFormat="1" ht="19.5" customHeight="1">
      <c r="A10" s="9"/>
      <c r="B10" s="31" t="s">
        <v>72</v>
      </c>
      <c r="C10" s="101">
        <v>759.97199999999998</v>
      </c>
      <c r="D10" s="102">
        <v>736.77800000000002</v>
      </c>
      <c r="E10" s="33">
        <f t="shared" si="0"/>
        <v>3.1480310215560081E-2</v>
      </c>
      <c r="F10" s="63">
        <v>8.7535682651131638E-2</v>
      </c>
      <c r="G10" s="102">
        <v>172.16200000000001</v>
      </c>
      <c r="H10" s="102">
        <v>180.892</v>
      </c>
      <c r="I10" s="102">
        <v>185.41200000000001</v>
      </c>
      <c r="J10" s="102">
        <v>198.31200000000001</v>
      </c>
      <c r="K10" s="102">
        <v>182.81800000000001</v>
      </c>
      <c r="L10" s="102">
        <v>198.34200000000001</v>
      </c>
      <c r="M10" s="102">
        <v>196.92099999999999</v>
      </c>
      <c r="N10" s="102">
        <v>181.89099999999999</v>
      </c>
      <c r="O10" s="34"/>
    </row>
    <row r="11" spans="1:15" s="16" customFormat="1" ht="19.5" customHeight="1">
      <c r="A11" s="9"/>
      <c r="B11" s="31" t="s">
        <v>73</v>
      </c>
      <c r="C11" s="101">
        <v>254.66800000000001</v>
      </c>
      <c r="D11" s="102">
        <v>562.51400000000001</v>
      </c>
      <c r="E11" s="33">
        <f t="shared" si="0"/>
        <v>-0.54726815688142871</v>
      </c>
      <c r="F11" s="63">
        <v>-0.55703794065106238</v>
      </c>
      <c r="G11" s="102">
        <v>111.495</v>
      </c>
      <c r="H11" s="102">
        <v>102.551</v>
      </c>
      <c r="I11" s="102">
        <v>89.512</v>
      </c>
      <c r="J11" s="102">
        <v>258.95600000000002</v>
      </c>
      <c r="K11" s="102">
        <v>58.088999999999999</v>
      </c>
      <c r="L11" s="102">
        <v>79.491</v>
      </c>
      <c r="M11" s="102">
        <v>105.05500000000001</v>
      </c>
      <c r="N11" s="102">
        <v>12.032999999999999</v>
      </c>
      <c r="O11" s="34"/>
    </row>
    <row r="12" spans="1:15" s="16" customFormat="1" ht="19.5" customHeight="1">
      <c r="A12" s="9"/>
      <c r="B12" s="31" t="s">
        <v>74</v>
      </c>
      <c r="C12" s="101">
        <v>54.183999999999997</v>
      </c>
      <c r="D12" s="102">
        <v>62.276000000000003</v>
      </c>
      <c r="E12" s="33">
        <f t="shared" si="0"/>
        <v>-0.12993769670499078</v>
      </c>
      <c r="F12" s="63">
        <v>-0.1337894223251799</v>
      </c>
      <c r="G12" s="102">
        <v>14.406000000000001</v>
      </c>
      <c r="H12" s="102">
        <v>16.721</v>
      </c>
      <c r="I12" s="102">
        <v>32.409999999999997</v>
      </c>
      <c r="J12" s="102">
        <v>-1.2609999999999999</v>
      </c>
      <c r="K12" s="102">
        <v>7.4649999999999999</v>
      </c>
      <c r="L12" s="102">
        <v>17.292999999999999</v>
      </c>
      <c r="M12" s="102">
        <v>33.872</v>
      </c>
      <c r="N12" s="102">
        <v>-4.4459999999999997</v>
      </c>
      <c r="O12" s="34"/>
    </row>
    <row r="13" spans="1:15" s="39" customFormat="1" ht="19.5" customHeight="1">
      <c r="A13" s="35"/>
      <c r="B13" s="36" t="s">
        <v>75</v>
      </c>
      <c r="C13" s="103">
        <v>3909.357</v>
      </c>
      <c r="D13" s="57">
        <v>4478.4960000000001</v>
      </c>
      <c r="E13" s="38">
        <f t="shared" si="0"/>
        <v>-0.12708261880774263</v>
      </c>
      <c r="F13" s="89">
        <v>-6.9940682174358032E-2</v>
      </c>
      <c r="G13" s="57">
        <v>1020.395</v>
      </c>
      <c r="H13" s="57">
        <v>1058.396</v>
      </c>
      <c r="I13" s="57">
        <v>1225.597</v>
      </c>
      <c r="J13" s="57">
        <v>1174.1079999999999</v>
      </c>
      <c r="K13" s="57">
        <v>901.822</v>
      </c>
      <c r="L13" s="57">
        <v>1002.394</v>
      </c>
      <c r="M13" s="57">
        <v>1086.347</v>
      </c>
      <c r="N13" s="57">
        <v>918.79399999999998</v>
      </c>
      <c r="O13" s="15"/>
    </row>
    <row r="14" spans="1:15" s="16" customFormat="1" ht="19.5" customHeight="1">
      <c r="A14" s="9"/>
      <c r="B14" s="31" t="s">
        <v>76</v>
      </c>
      <c r="C14" s="101">
        <v>-734.16800000000001</v>
      </c>
      <c r="D14" s="102">
        <v>-745.99800000000005</v>
      </c>
      <c r="E14" s="33">
        <f t="shared" si="0"/>
        <v>-1.5857951361799905E-2</v>
      </c>
      <c r="F14" s="63">
        <v>3.9356944071140362E-2</v>
      </c>
      <c r="G14" s="102">
        <v>-188.03</v>
      </c>
      <c r="H14" s="102">
        <v>-190.24199999999999</v>
      </c>
      <c r="I14" s="102">
        <v>-186.88</v>
      </c>
      <c r="J14" s="102">
        <v>-180.846</v>
      </c>
      <c r="K14" s="102">
        <v>-179.70099999999999</v>
      </c>
      <c r="L14" s="102">
        <v>-180.601</v>
      </c>
      <c r="M14" s="102">
        <v>-183.70599999999999</v>
      </c>
      <c r="N14" s="102">
        <v>-190.16</v>
      </c>
      <c r="O14" s="34"/>
    </row>
    <row r="15" spans="1:15" s="16" customFormat="1" ht="19.5" customHeight="1">
      <c r="A15" s="9"/>
      <c r="B15" s="31" t="s">
        <v>77</v>
      </c>
      <c r="C15" s="101">
        <v>-777.96600000000001</v>
      </c>
      <c r="D15" s="102">
        <v>-817.40599999999995</v>
      </c>
      <c r="E15" s="33">
        <f t="shared" si="0"/>
        <v>-4.825019635285277E-2</v>
      </c>
      <c r="F15" s="63">
        <v>-5.096020325444317E-3</v>
      </c>
      <c r="G15" s="102">
        <v>-212.46299999999999</v>
      </c>
      <c r="H15" s="102">
        <v>-187.31900000000002</v>
      </c>
      <c r="I15" s="102">
        <v>-193.15099999999998</v>
      </c>
      <c r="J15" s="102">
        <v>-224.47300000000001</v>
      </c>
      <c r="K15" s="102">
        <v>-204.48700000000002</v>
      </c>
      <c r="L15" s="102">
        <v>-190.02700000000002</v>
      </c>
      <c r="M15" s="102">
        <v>-188.85500000000002</v>
      </c>
      <c r="N15" s="102">
        <v>-194.59699999999998</v>
      </c>
      <c r="O15" s="34"/>
    </row>
    <row r="16" spans="1:15" s="16" customFormat="1" ht="19.5" customHeight="1">
      <c r="A16" s="9"/>
      <c r="B16" s="31" t="s">
        <v>78</v>
      </c>
      <c r="C16" s="101">
        <v>0.875</v>
      </c>
      <c r="D16" s="102">
        <v>1.141</v>
      </c>
      <c r="E16" s="33">
        <f t="shared" si="0"/>
        <v>-0.23312883435582821</v>
      </c>
      <c r="F16" s="63">
        <v>-0.20961645181494989</v>
      </c>
      <c r="G16" s="102">
        <v>0.28399999999999997</v>
      </c>
      <c r="H16" s="102">
        <v>0.56100000000000005</v>
      </c>
      <c r="I16" s="102">
        <v>-7.1999999999999995E-2</v>
      </c>
      <c r="J16" s="102">
        <v>0.36799999999999999</v>
      </c>
      <c r="K16" s="102">
        <v>0.124</v>
      </c>
      <c r="L16" s="102">
        <v>0.152</v>
      </c>
      <c r="M16" s="102">
        <v>0.34799999999999998</v>
      </c>
      <c r="N16" s="102">
        <v>0.251</v>
      </c>
      <c r="O16" s="34"/>
    </row>
    <row r="17" spans="1:15" s="16" customFormat="1" ht="19.5" customHeight="1">
      <c r="A17" s="9"/>
      <c r="B17" s="31" t="s">
        <v>79</v>
      </c>
      <c r="C17" s="101">
        <v>-111.43899999999999</v>
      </c>
      <c r="D17" s="102">
        <v>-159.613</v>
      </c>
      <c r="E17" s="33">
        <f t="shared" si="0"/>
        <v>-0.30181752112923133</v>
      </c>
      <c r="F17" s="63">
        <v>-0.25828119375570519</v>
      </c>
      <c r="G17" s="102">
        <v>-34.683999999999997</v>
      </c>
      <c r="H17" s="102">
        <v>-35.484999999999999</v>
      </c>
      <c r="I17" s="102">
        <v>-33.292000000000002</v>
      </c>
      <c r="J17" s="102">
        <v>-56.152000000000001</v>
      </c>
      <c r="K17" s="102">
        <v>-30.817</v>
      </c>
      <c r="L17" s="102">
        <v>-22.106000000000002</v>
      </c>
      <c r="M17" s="102">
        <v>-29.544</v>
      </c>
      <c r="N17" s="102">
        <v>-28.972000000000001</v>
      </c>
      <c r="O17" s="34"/>
    </row>
    <row r="18" spans="1:15" s="39" customFormat="1" ht="19.5" customHeight="1">
      <c r="A18" s="35"/>
      <c r="B18" s="40" t="s">
        <v>80</v>
      </c>
      <c r="C18" s="103">
        <v>-1622.6980000000001</v>
      </c>
      <c r="D18" s="57">
        <v>-1721.876</v>
      </c>
      <c r="E18" s="38">
        <f t="shared" si="0"/>
        <v>-5.7598805024287381E-2</v>
      </c>
      <c r="F18" s="89">
        <v>-9.0830683270088381E-3</v>
      </c>
      <c r="G18" s="57">
        <v>-434.89299999999997</v>
      </c>
      <c r="H18" s="57">
        <v>-412.48500000000001</v>
      </c>
      <c r="I18" s="57">
        <v>-413.39499999999998</v>
      </c>
      <c r="J18" s="57">
        <v>-461.10300000000001</v>
      </c>
      <c r="K18" s="57">
        <v>-414.88099999999997</v>
      </c>
      <c r="L18" s="57">
        <v>-392.58199999999999</v>
      </c>
      <c r="M18" s="57">
        <v>-401.75700000000001</v>
      </c>
      <c r="N18" s="57">
        <v>-413.47800000000001</v>
      </c>
      <c r="O18" s="15"/>
    </row>
    <row r="19" spans="1:15" s="39" customFormat="1" ht="19.5" customHeight="1">
      <c r="A19" s="35"/>
      <c r="B19" s="40" t="s">
        <v>81</v>
      </c>
      <c r="C19" s="103">
        <v>2286.6590000000001</v>
      </c>
      <c r="D19" s="57">
        <v>2756.62</v>
      </c>
      <c r="E19" s="38">
        <f t="shared" si="0"/>
        <v>-0.17048450638825796</v>
      </c>
      <c r="F19" s="89">
        <v>-0.10723093357739684</v>
      </c>
      <c r="G19" s="57">
        <v>585.50199999999995</v>
      </c>
      <c r="H19" s="57">
        <v>645.91099999999994</v>
      </c>
      <c r="I19" s="57">
        <v>812.202</v>
      </c>
      <c r="J19" s="57">
        <v>713.005</v>
      </c>
      <c r="K19" s="57">
        <v>486.94099999999997</v>
      </c>
      <c r="L19" s="57">
        <v>609.81200000000001</v>
      </c>
      <c r="M19" s="57">
        <v>684.59</v>
      </c>
      <c r="N19" s="57">
        <v>505.31599999999997</v>
      </c>
      <c r="O19" s="15"/>
    </row>
    <row r="20" spans="1:15" s="16" customFormat="1" ht="19.5" customHeight="1">
      <c r="A20" s="9"/>
      <c r="B20" s="41" t="s">
        <v>82</v>
      </c>
      <c r="C20" s="101">
        <v>-676.83900000000006</v>
      </c>
      <c r="D20" s="102">
        <v>-1124.0139999999999</v>
      </c>
      <c r="E20" s="33">
        <f t="shared" si="0"/>
        <v>-0.39783757141814946</v>
      </c>
      <c r="F20" s="63">
        <v>-0.37172366629931597</v>
      </c>
      <c r="G20" s="102">
        <v>-194.94399999999999</v>
      </c>
      <c r="H20" s="102">
        <v>-215.751</v>
      </c>
      <c r="I20" s="102">
        <v>-208.05199999999999</v>
      </c>
      <c r="J20" s="102">
        <v>-505.267</v>
      </c>
      <c r="K20" s="102">
        <v>-148.47200000000001</v>
      </c>
      <c r="L20" s="102">
        <v>-168.40299999999999</v>
      </c>
      <c r="M20" s="102">
        <v>-155.52600000000001</v>
      </c>
      <c r="N20" s="102">
        <v>-204.43799999999999</v>
      </c>
      <c r="O20" s="34"/>
    </row>
    <row r="21" spans="1:15" s="39" customFormat="1" ht="19.5" customHeight="1">
      <c r="A21" s="35"/>
      <c r="B21" s="40" t="s">
        <v>83</v>
      </c>
      <c r="C21" s="103">
        <v>1609.82</v>
      </c>
      <c r="D21" s="57">
        <v>1632.606</v>
      </c>
      <c r="E21" s="38">
        <f t="shared" si="0"/>
        <v>-1.3956827305547148E-2</v>
      </c>
      <c r="F21" s="89">
        <v>6.6787146779615961E-2</v>
      </c>
      <c r="G21" s="57">
        <v>390.55799999999999</v>
      </c>
      <c r="H21" s="57">
        <v>430.16</v>
      </c>
      <c r="I21" s="57">
        <v>604.15</v>
      </c>
      <c r="J21" s="57">
        <v>207.738</v>
      </c>
      <c r="K21" s="57">
        <v>338.46899999999999</v>
      </c>
      <c r="L21" s="57">
        <v>441.40899999999999</v>
      </c>
      <c r="M21" s="57">
        <v>529.06399999999996</v>
      </c>
      <c r="N21" s="57">
        <v>300.87799999999999</v>
      </c>
      <c r="O21" s="15"/>
    </row>
    <row r="22" spans="1:15" s="16" customFormat="1" ht="19.5" customHeight="1">
      <c r="A22" s="9"/>
      <c r="B22" s="31" t="s">
        <v>84</v>
      </c>
      <c r="C22" s="101">
        <v>-122.29900000000001</v>
      </c>
      <c r="D22" s="102">
        <v>-11.19</v>
      </c>
      <c r="E22" s="33" t="str">
        <f t="shared" si="0"/>
        <v>n.m.</v>
      </c>
      <c r="F22" s="63" t="s">
        <v>27</v>
      </c>
      <c r="G22" s="102">
        <v>-1.4159999999999999</v>
      </c>
      <c r="H22" s="102">
        <v>-3.63</v>
      </c>
      <c r="I22" s="102">
        <v>-0.42099999999999999</v>
      </c>
      <c r="J22" s="102">
        <v>-5.7229999999999999</v>
      </c>
      <c r="K22" s="102">
        <v>-10.337999999999999</v>
      </c>
      <c r="L22" s="102">
        <v>-29.506</v>
      </c>
      <c r="M22" s="102">
        <v>-76.52</v>
      </c>
      <c r="N22" s="102">
        <v>-5.9349999999999996</v>
      </c>
      <c r="O22" s="34"/>
    </row>
    <row r="23" spans="1:15" s="16" customFormat="1" ht="19.5" customHeight="1">
      <c r="A23" s="9"/>
      <c r="B23" s="31" t="s">
        <v>85</v>
      </c>
      <c r="C23" s="101">
        <v>-7.49</v>
      </c>
      <c r="D23" s="102">
        <v>-33.271000000000001</v>
      </c>
      <c r="E23" s="33">
        <f t="shared" si="0"/>
        <v>-0.77487902377445828</v>
      </c>
      <c r="F23" s="63">
        <v>-0.76696934239291892</v>
      </c>
      <c r="G23" s="102">
        <v>-1.772</v>
      </c>
      <c r="H23" s="102">
        <v>-4.1020000000000003</v>
      </c>
      <c r="I23" s="102">
        <v>-14.218999999999999</v>
      </c>
      <c r="J23" s="102">
        <v>-13.178000000000001</v>
      </c>
      <c r="K23" s="102">
        <v>-1.23</v>
      </c>
      <c r="L23" s="102">
        <v>-5.8179999999999996</v>
      </c>
      <c r="M23" s="102">
        <v>-1.0920000000000001</v>
      </c>
      <c r="N23" s="102">
        <v>0.65</v>
      </c>
      <c r="O23" s="34"/>
    </row>
    <row r="24" spans="1:15" s="16" customFormat="1" ht="19.5" customHeight="1">
      <c r="A24" s="9"/>
      <c r="B24" s="31" t="s">
        <v>86</v>
      </c>
      <c r="C24" s="101">
        <v>-6.1550000000000002</v>
      </c>
      <c r="D24" s="102">
        <v>-54.767000000000003</v>
      </c>
      <c r="E24" s="33">
        <f t="shared" si="0"/>
        <v>-0.88761480453557795</v>
      </c>
      <c r="F24" s="63">
        <v>-0.89386007934032852</v>
      </c>
      <c r="G24" s="102">
        <v>0.41399999999999998</v>
      </c>
      <c r="H24" s="102">
        <v>-1.788</v>
      </c>
      <c r="I24" s="102">
        <v>-33.688000000000002</v>
      </c>
      <c r="J24" s="102">
        <v>-19.704999999999998</v>
      </c>
      <c r="K24" s="102">
        <v>-0.74099999999999999</v>
      </c>
      <c r="L24" s="102">
        <v>-1.2410000000000001</v>
      </c>
      <c r="M24" s="102">
        <v>1.417</v>
      </c>
      <c r="N24" s="102">
        <v>-5.59</v>
      </c>
      <c r="O24" s="34"/>
    </row>
    <row r="25" spans="1:15" s="39" customFormat="1" ht="19.5" customHeight="1">
      <c r="A25" s="35"/>
      <c r="B25" s="40" t="s">
        <v>87</v>
      </c>
      <c r="C25" s="103">
        <v>1473.876</v>
      </c>
      <c r="D25" s="57">
        <v>1533.3779999999999</v>
      </c>
      <c r="E25" s="38">
        <f t="shared" si="0"/>
        <v>-3.8804521781321988E-2</v>
      </c>
      <c r="F25" s="89">
        <v>4.4388763408215008E-2</v>
      </c>
      <c r="G25" s="57">
        <v>387.78399999999999</v>
      </c>
      <c r="H25" s="57">
        <v>420.64</v>
      </c>
      <c r="I25" s="57">
        <v>555.822</v>
      </c>
      <c r="J25" s="57">
        <v>169.13200000000001</v>
      </c>
      <c r="K25" s="57">
        <v>326.16000000000003</v>
      </c>
      <c r="L25" s="57">
        <v>404.84399999999999</v>
      </c>
      <c r="M25" s="57">
        <v>452.86900000000003</v>
      </c>
      <c r="N25" s="57">
        <v>290.00299999999999</v>
      </c>
      <c r="O25" s="15"/>
    </row>
    <row r="26" spans="1:15" s="252" customFormat="1" ht="19.5" customHeight="1" thickBot="1">
      <c r="A26" s="251"/>
      <c r="B26" s="40" t="s">
        <v>199</v>
      </c>
      <c r="C26" s="104">
        <v>1033.981</v>
      </c>
      <c r="D26" s="105">
        <v>1263.864</v>
      </c>
      <c r="E26" s="42">
        <f t="shared" ref="E26" si="1">IF(ISERROR(C26/D26-1)=TRUE,"n.m.",IF(OR(C26/D26-1&gt;150%=TRUE,C26/D26-1&lt;-100%=TRUE)=TRUE,"n.m.",C26/D26-1))</f>
        <v>-0.1818890323642417</v>
      </c>
      <c r="F26" s="90">
        <v>-0.16368384188564306</v>
      </c>
      <c r="G26" s="57">
        <v>325.05200000000002</v>
      </c>
      <c r="H26" s="57">
        <v>332.24599999999998</v>
      </c>
      <c r="I26" s="57">
        <v>498.14499999999998</v>
      </c>
      <c r="J26" s="57">
        <v>108.42100000000001</v>
      </c>
      <c r="K26" s="57">
        <v>262.36399999999998</v>
      </c>
      <c r="L26" s="57">
        <v>308.70100000000002</v>
      </c>
      <c r="M26" s="57">
        <v>333.964</v>
      </c>
      <c r="N26" s="57">
        <v>128.952</v>
      </c>
      <c r="O26" s="19"/>
    </row>
    <row r="27" spans="1:15" ht="9" customHeight="1">
      <c r="A27" s="5"/>
      <c r="B27" s="4"/>
      <c r="C27" s="43"/>
      <c r="D27" s="43"/>
      <c r="E27" s="7"/>
      <c r="F27" s="7"/>
      <c r="G27" s="43"/>
      <c r="H27" s="43"/>
      <c r="I27" s="43"/>
      <c r="J27" s="43"/>
      <c r="K27" s="43"/>
      <c r="L27" s="43"/>
      <c r="M27" s="43"/>
      <c r="N27" s="43"/>
      <c r="O27" s="44"/>
    </row>
    <row r="28" spans="1:15" ht="19.5" customHeight="1">
      <c r="A28" s="45" t="s">
        <v>102</v>
      </c>
      <c r="B28" s="46"/>
      <c r="C28" s="43"/>
      <c r="D28" s="43"/>
      <c r="E28" s="7"/>
      <c r="F28" s="7"/>
      <c r="G28" s="43"/>
      <c r="H28" s="43"/>
      <c r="I28" s="43"/>
      <c r="J28" s="43"/>
      <c r="K28" s="43"/>
      <c r="L28" s="43"/>
      <c r="M28" s="43"/>
      <c r="N28" s="43"/>
      <c r="O28" s="44"/>
    </row>
    <row r="29" spans="1:15" ht="19.5" customHeight="1">
      <c r="A29" s="47"/>
      <c r="B29" s="40" t="s">
        <v>95</v>
      </c>
      <c r="C29" s="48">
        <f>-C18/C13</f>
        <v>0.41508053626210145</v>
      </c>
      <c r="D29" s="48">
        <f>-D18/D13</f>
        <v>0.38447639564711011</v>
      </c>
      <c r="E29" s="49">
        <f>(C29-D29)*10000</f>
        <v>306.04140614991337</v>
      </c>
      <c r="F29" s="125"/>
      <c r="G29" s="48">
        <f t="shared" ref="G29:L29" si="2">-G18/G13</f>
        <v>0.42620063798823005</v>
      </c>
      <c r="H29" s="48">
        <f t="shared" si="2"/>
        <v>0.38972652957872106</v>
      </c>
      <c r="I29" s="48">
        <f t="shared" si="2"/>
        <v>0.33730092354991076</v>
      </c>
      <c r="J29" s="48">
        <f t="shared" si="2"/>
        <v>0.39272622280062824</v>
      </c>
      <c r="K29" s="48">
        <f t="shared" si="2"/>
        <v>0.46004754818578386</v>
      </c>
      <c r="L29" s="48">
        <f t="shared" si="2"/>
        <v>0.39164440329850336</v>
      </c>
      <c r="M29" s="48">
        <f t="shared" ref="M29:N29" si="3">-M18/M13</f>
        <v>0.36982382240665279</v>
      </c>
      <c r="N29" s="48">
        <f t="shared" si="3"/>
        <v>0.45002252953327954</v>
      </c>
      <c r="O29" s="44"/>
    </row>
    <row r="30" spans="1:15" ht="19.5" customHeight="1">
      <c r="A30" s="47"/>
      <c r="B30" s="40" t="s">
        <v>96</v>
      </c>
      <c r="C30" s="50">
        <v>118.18782638750334</v>
      </c>
      <c r="D30" s="50">
        <v>192.09999958811812</v>
      </c>
      <c r="E30" s="49">
        <f>(C30-D30)</f>
        <v>-73.912173200614788</v>
      </c>
      <c r="F30" s="125"/>
      <c r="G30" s="50">
        <v>134.0374475163556</v>
      </c>
      <c r="H30" s="50">
        <v>146.13824203825021</v>
      </c>
      <c r="I30" s="50">
        <v>141.552514755245</v>
      </c>
      <c r="J30" s="50">
        <v>348.30212905740018</v>
      </c>
      <c r="K30" s="50">
        <v>105.12712926234711</v>
      </c>
      <c r="L30" s="50">
        <v>118.59098949882821</v>
      </c>
      <c r="M30" s="50">
        <v>107.10710191962893</v>
      </c>
      <c r="N30" s="50">
        <v>141.73397764780478</v>
      </c>
      <c r="O30" s="44"/>
    </row>
    <row r="31" spans="1:15" ht="19.5" customHeight="1">
      <c r="A31" s="45" t="s">
        <v>103</v>
      </c>
      <c r="B31" s="51"/>
      <c r="C31" s="53"/>
      <c r="D31" s="53"/>
      <c r="E31" s="53"/>
      <c r="F31" s="126"/>
      <c r="G31" s="52"/>
      <c r="H31" s="52"/>
      <c r="I31" s="52"/>
      <c r="J31" s="52"/>
      <c r="K31" s="52"/>
      <c r="L31" s="52"/>
      <c r="M31" s="52"/>
      <c r="N31" s="52"/>
      <c r="O31" s="5"/>
    </row>
    <row r="32" spans="1:15" ht="19.5" customHeight="1">
      <c r="A32" s="54"/>
      <c r="B32" s="40" t="s">
        <v>98</v>
      </c>
      <c r="C32" s="57">
        <v>57008.62</v>
      </c>
      <c r="D32" s="57">
        <v>57163.118999999999</v>
      </c>
      <c r="E32" s="38">
        <f>IF(C32*D32&gt;0,C32/D32-1,"n.m.")</f>
        <v>-2.7027741435872166E-3</v>
      </c>
      <c r="F32" s="127"/>
      <c r="G32" s="57">
        <v>59414.419000000002</v>
      </c>
      <c r="H32" s="57">
        <v>58693.474999999999</v>
      </c>
      <c r="I32" s="57">
        <v>58889.459000000003</v>
      </c>
      <c r="J32" s="57">
        <v>57163.118999999999</v>
      </c>
      <c r="K32" s="57">
        <v>55821.608</v>
      </c>
      <c r="L32" s="57">
        <v>57780.951999999997</v>
      </c>
      <c r="M32" s="57">
        <v>58383.894</v>
      </c>
      <c r="N32" s="57">
        <v>57008.62</v>
      </c>
      <c r="O32" s="5"/>
    </row>
    <row r="33" spans="1:15" ht="19.5" customHeight="1">
      <c r="A33" s="54"/>
      <c r="B33" s="36" t="s">
        <v>104</v>
      </c>
      <c r="C33" s="57">
        <v>51469.182000000001</v>
      </c>
      <c r="D33" s="57">
        <v>49472.745000000003</v>
      </c>
      <c r="E33" s="38">
        <f>IF(C33*D33&gt;0,C33/D33-1,"n.m.")</f>
        <v>4.0354279917154345E-2</v>
      </c>
      <c r="F33" s="127"/>
      <c r="G33" s="57">
        <v>46181.529000000002</v>
      </c>
      <c r="H33" s="57">
        <v>45786.862999999998</v>
      </c>
      <c r="I33" s="57">
        <v>45911.514000000003</v>
      </c>
      <c r="J33" s="57">
        <v>49472.745000000003</v>
      </c>
      <c r="K33" s="57">
        <v>47304.065000000002</v>
      </c>
      <c r="L33" s="57">
        <v>48361.474999999999</v>
      </c>
      <c r="M33" s="57">
        <v>50035.618000000002</v>
      </c>
      <c r="N33" s="57">
        <v>51469.182000000001</v>
      </c>
      <c r="O33" s="5"/>
    </row>
    <row r="34" spans="1:15" ht="19.5" customHeight="1">
      <c r="A34" s="47"/>
      <c r="B34" s="40" t="s">
        <v>189</v>
      </c>
      <c r="C34" s="57">
        <v>89173.291500000007</v>
      </c>
      <c r="D34" s="57">
        <v>81668.235499999995</v>
      </c>
      <c r="E34" s="38">
        <f>IF(C34*D34&gt;0,C34/D34-1,"n.m.")</f>
        <v>9.1896879540148912E-2</v>
      </c>
      <c r="F34" s="127"/>
      <c r="G34" s="57">
        <v>89532.483999999997</v>
      </c>
      <c r="H34" s="57">
        <v>87741.357499999998</v>
      </c>
      <c r="I34" s="57">
        <v>83346.889500000005</v>
      </c>
      <c r="J34" s="57">
        <v>81668.235499999995</v>
      </c>
      <c r="K34" s="57">
        <v>83386.606499999994</v>
      </c>
      <c r="L34" s="57">
        <v>81681.099499999997</v>
      </c>
      <c r="M34" s="57">
        <v>84530.257500000007</v>
      </c>
      <c r="N34" s="57">
        <v>89173.291500000007</v>
      </c>
      <c r="O34" s="5"/>
    </row>
    <row r="35" spans="1:15" ht="19.5" customHeight="1">
      <c r="A35" s="45" t="s">
        <v>8</v>
      </c>
      <c r="B35" s="51"/>
      <c r="C35" s="57"/>
      <c r="D35" s="57"/>
      <c r="E35" s="56"/>
      <c r="F35" s="128"/>
      <c r="G35" s="57"/>
      <c r="H35" s="57"/>
      <c r="I35" s="57"/>
      <c r="J35" s="57"/>
      <c r="K35" s="57"/>
      <c r="L35" s="57"/>
      <c r="M35" s="57"/>
      <c r="N35" s="57"/>
      <c r="O35" s="5"/>
    </row>
    <row r="36" spans="1:15" ht="19.5" customHeight="1">
      <c r="A36" s="5"/>
      <c r="B36" s="40" t="s">
        <v>99</v>
      </c>
      <c r="C36" s="57">
        <v>29038.304</v>
      </c>
      <c r="D36" s="57">
        <v>30847.75</v>
      </c>
      <c r="E36" s="38">
        <f>IF(C36*D36&gt;0,C36/D36-1,"n.m.")</f>
        <v>-5.8657308879902059E-2</v>
      </c>
      <c r="F36" s="127"/>
      <c r="G36" s="57">
        <v>31538.66</v>
      </c>
      <c r="H36" s="57">
        <v>31389.16</v>
      </c>
      <c r="I36" s="57">
        <v>31399.52</v>
      </c>
      <c r="J36" s="57">
        <v>30847.75</v>
      </c>
      <c r="K36" s="57">
        <v>30620.959999999999</v>
      </c>
      <c r="L36" s="57">
        <v>30095.102999999999</v>
      </c>
      <c r="M36" s="57">
        <v>29574.263999999999</v>
      </c>
      <c r="N36" s="57">
        <v>29038.304</v>
      </c>
      <c r="O36" s="5"/>
    </row>
    <row r="37" spans="1:15" ht="19.5" customHeight="1">
      <c r="A37" s="5"/>
      <c r="B37" s="36" t="s">
        <v>100</v>
      </c>
      <c r="C37" s="57">
        <v>1421</v>
      </c>
      <c r="D37" s="57">
        <v>2566</v>
      </c>
      <c r="E37" s="38">
        <f>IF(C37*D37&gt;0,C37/D37-1,"n.m.")</f>
        <v>-0.44621979734996098</v>
      </c>
      <c r="F37" s="125"/>
      <c r="G37" s="57">
        <v>2756</v>
      </c>
      <c r="H37" s="57">
        <v>2621</v>
      </c>
      <c r="I37" s="57">
        <v>2559</v>
      </c>
      <c r="J37" s="57">
        <v>2566</v>
      </c>
      <c r="K37" s="57">
        <v>1582</v>
      </c>
      <c r="L37" s="57">
        <v>1507</v>
      </c>
      <c r="M37" s="57">
        <v>1441</v>
      </c>
      <c r="N37" s="57">
        <v>1421</v>
      </c>
      <c r="O37" s="5"/>
    </row>
    <row r="38" spans="1:15">
      <c r="B38" s="152"/>
    </row>
    <row r="40" spans="1:15">
      <c r="C40" s="57"/>
      <c r="D40" s="57"/>
      <c r="H40" s="57"/>
      <c r="I40" s="57"/>
      <c r="J40" s="57"/>
      <c r="K40" s="57"/>
      <c r="L40" s="57"/>
      <c r="M40" s="57"/>
      <c r="N40" s="57"/>
    </row>
    <row r="41" spans="1:15">
      <c r="C41" s="57"/>
    </row>
    <row r="42" spans="1:15">
      <c r="C42" s="57"/>
      <c r="D42" s="57"/>
      <c r="H42" s="57"/>
      <c r="I42" s="57"/>
      <c r="J42" s="57"/>
      <c r="K42" s="57"/>
      <c r="L42" s="57"/>
      <c r="M42" s="57"/>
      <c r="N42" s="57"/>
    </row>
    <row r="43" spans="1:15">
      <c r="C43" s="57"/>
      <c r="D43" s="57"/>
      <c r="H43" s="57"/>
      <c r="I43" s="57"/>
      <c r="J43" s="57"/>
      <c r="K43" s="57"/>
      <c r="L43" s="57"/>
      <c r="M43" s="57"/>
      <c r="N43" s="57"/>
    </row>
    <row r="44" spans="1:15">
      <c r="C44" s="57"/>
      <c r="D44" s="57"/>
      <c r="H44" s="57"/>
      <c r="I44" s="57"/>
      <c r="J44" s="57"/>
      <c r="K44" s="57"/>
      <c r="L44" s="57"/>
      <c r="M44" s="57"/>
      <c r="N44" s="57"/>
    </row>
    <row r="46" spans="1:15">
      <c r="C46" s="57"/>
      <c r="D46" s="57"/>
      <c r="H46" s="57"/>
      <c r="I46" s="57"/>
      <c r="J46" s="57"/>
      <c r="K46" s="57"/>
      <c r="L46" s="57"/>
      <c r="M46" s="57"/>
      <c r="N46"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C6:N6"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A2" sqref="A2:N2"/>
    </sheetView>
  </sheetViews>
  <sheetFormatPr defaultRowHeight="12.75" customHeight="1"/>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64" t="s">
        <v>29</v>
      </c>
      <c r="B2" s="264"/>
      <c r="C2" s="264"/>
      <c r="D2" s="264"/>
      <c r="E2" s="264"/>
      <c r="F2" s="264"/>
      <c r="G2" s="264"/>
      <c r="H2" s="264"/>
      <c r="I2" s="264"/>
      <c r="J2" s="264"/>
      <c r="K2" s="264"/>
      <c r="L2" s="264"/>
      <c r="M2" s="264"/>
      <c r="N2" s="264"/>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1" t="s">
        <v>202</v>
      </c>
      <c r="D5" s="12"/>
      <c r="E5" s="13" t="s">
        <v>4</v>
      </c>
      <c r="F5" s="65" t="s">
        <v>5</v>
      </c>
      <c r="G5" s="15" t="s">
        <v>50</v>
      </c>
      <c r="H5" s="15" t="s">
        <v>66</v>
      </c>
      <c r="I5" s="15" t="s">
        <v>68</v>
      </c>
      <c r="J5" s="15" t="s">
        <v>69</v>
      </c>
      <c r="K5" s="15" t="s">
        <v>50</v>
      </c>
      <c r="L5" s="15" t="s">
        <v>66</v>
      </c>
      <c r="M5" s="15" t="s">
        <v>68</v>
      </c>
      <c r="N5" s="15" t="s">
        <v>69</v>
      </c>
      <c r="O5" s="10"/>
    </row>
    <row r="6" spans="1:15" s="16" customFormat="1" ht="15" customHeight="1">
      <c r="A6" s="9"/>
      <c r="B6" s="67" t="s">
        <v>6</v>
      </c>
      <c r="C6" s="18" t="s">
        <v>67</v>
      </c>
      <c r="D6" s="19" t="s">
        <v>101</v>
      </c>
      <c r="E6" s="20" t="s">
        <v>7</v>
      </c>
      <c r="F6" s="66" t="s">
        <v>10</v>
      </c>
      <c r="G6" s="15" t="s">
        <v>101</v>
      </c>
      <c r="H6" s="15" t="s">
        <v>101</v>
      </c>
      <c r="I6" s="15" t="s">
        <v>101</v>
      </c>
      <c r="J6" s="15" t="s">
        <v>101</v>
      </c>
      <c r="K6" s="15" t="s">
        <v>67</v>
      </c>
      <c r="L6" s="15" t="s">
        <v>67</v>
      </c>
      <c r="M6" s="15" t="s">
        <v>67</v>
      </c>
      <c r="N6" s="15" t="s">
        <v>67</v>
      </c>
      <c r="O6" s="10"/>
    </row>
    <row r="7" spans="1:15" s="16" customFormat="1" ht="6" customHeight="1">
      <c r="A7" s="21"/>
      <c r="B7" s="22"/>
      <c r="C7" s="23"/>
      <c r="D7" s="24"/>
      <c r="E7" s="25"/>
      <c r="F7" s="26"/>
      <c r="G7" s="27"/>
      <c r="H7" s="27"/>
      <c r="I7" s="27"/>
      <c r="J7" s="27"/>
      <c r="K7" s="27"/>
      <c r="L7" s="27"/>
      <c r="M7" s="27"/>
      <c r="N7" s="27"/>
      <c r="O7" s="29"/>
    </row>
    <row r="8" spans="1:15" s="16" customFormat="1" ht="19.5" customHeight="1">
      <c r="A8" s="9"/>
      <c r="B8" s="31" t="s">
        <v>70</v>
      </c>
      <c r="C8" s="101">
        <v>93.375</v>
      </c>
      <c r="D8" s="102">
        <v>94.802000000000007</v>
      </c>
      <c r="E8" s="33">
        <f t="shared" ref="E8:E25" si="0">IF(ISERROR(C8/D8-1)=TRUE,"n.m.",IF(OR(C8/D8-1&gt;150%=TRUE,C8/D8-1&lt;-100%=TRUE)=TRUE,"n.m.",C8/D8-1))</f>
        <v>-1.5052425054323804E-2</v>
      </c>
      <c r="F8" s="63">
        <v>-1.5052425054323748E-2</v>
      </c>
      <c r="G8" s="102">
        <v>23.265000000000001</v>
      </c>
      <c r="H8" s="102">
        <v>24.271000000000001</v>
      </c>
      <c r="I8" s="102">
        <v>23.789000000000001</v>
      </c>
      <c r="J8" s="102">
        <v>23.477</v>
      </c>
      <c r="K8" s="102">
        <v>22.853000000000002</v>
      </c>
      <c r="L8" s="102">
        <v>23.039000000000001</v>
      </c>
      <c r="M8" s="102">
        <v>23.134</v>
      </c>
      <c r="N8" s="102">
        <v>24.349</v>
      </c>
      <c r="O8" s="34"/>
    </row>
    <row r="9" spans="1:15" s="16" customFormat="1" ht="19.5" customHeight="1">
      <c r="A9" s="9"/>
      <c r="B9" s="31" t="s">
        <v>71</v>
      </c>
      <c r="C9" s="101">
        <v>8.9999999999999993E-3</v>
      </c>
      <c r="D9" s="102">
        <v>1.2E-2</v>
      </c>
      <c r="E9" s="33">
        <f t="shared" si="0"/>
        <v>-0.25000000000000011</v>
      </c>
      <c r="F9" s="63">
        <v>-0.25</v>
      </c>
      <c r="G9" s="102">
        <v>0</v>
      </c>
      <c r="H9" s="102">
        <v>7.0000000000000001E-3</v>
      </c>
      <c r="I9" s="102">
        <v>5.0000000000000001E-3</v>
      </c>
      <c r="J9" s="102">
        <v>0</v>
      </c>
      <c r="K9" s="102">
        <v>0</v>
      </c>
      <c r="L9" s="102">
        <v>8.9999999999999993E-3</v>
      </c>
      <c r="M9" s="102">
        <v>0</v>
      </c>
      <c r="N9" s="102">
        <v>0</v>
      </c>
      <c r="O9" s="34"/>
    </row>
    <row r="10" spans="1:15" s="16" customFormat="1" ht="19.5" customHeight="1">
      <c r="A10" s="9"/>
      <c r="B10" s="31" t="s">
        <v>72</v>
      </c>
      <c r="C10" s="101">
        <v>35.801000000000002</v>
      </c>
      <c r="D10" s="102">
        <v>33.954999999999998</v>
      </c>
      <c r="E10" s="33">
        <f t="shared" si="0"/>
        <v>5.4366072743336824E-2</v>
      </c>
      <c r="F10" s="63">
        <v>5.4366072743336769E-2</v>
      </c>
      <c r="G10" s="102">
        <v>7.6849999999999996</v>
      </c>
      <c r="H10" s="102">
        <v>8.452</v>
      </c>
      <c r="I10" s="102">
        <v>8.9440000000000008</v>
      </c>
      <c r="J10" s="102">
        <v>8.8740000000000006</v>
      </c>
      <c r="K10" s="102">
        <v>8.2840000000000007</v>
      </c>
      <c r="L10" s="102">
        <v>8.9280000000000008</v>
      </c>
      <c r="M10" s="102">
        <v>9.2390000000000008</v>
      </c>
      <c r="N10" s="102">
        <v>9.35</v>
      </c>
      <c r="O10" s="34"/>
    </row>
    <row r="11" spans="1:15" s="16" customFormat="1" ht="19.5" customHeight="1">
      <c r="A11" s="9"/>
      <c r="B11" s="31" t="s">
        <v>73</v>
      </c>
      <c r="C11" s="101">
        <v>5.4489999999999998</v>
      </c>
      <c r="D11" s="102">
        <v>5.5679999999999996</v>
      </c>
      <c r="E11" s="33">
        <f t="shared" si="0"/>
        <v>-2.1372126436781547E-2</v>
      </c>
      <c r="F11" s="63">
        <v>-2.1372126436781609E-2</v>
      </c>
      <c r="G11" s="102">
        <v>1.167</v>
      </c>
      <c r="H11" s="102">
        <v>1.41</v>
      </c>
      <c r="I11" s="102">
        <v>1.6439999999999999</v>
      </c>
      <c r="J11" s="102">
        <v>1.347</v>
      </c>
      <c r="K11" s="102">
        <v>1.179</v>
      </c>
      <c r="L11" s="102">
        <v>1.3080000000000001</v>
      </c>
      <c r="M11" s="102">
        <v>1.575</v>
      </c>
      <c r="N11" s="102">
        <v>1.387</v>
      </c>
      <c r="O11" s="34"/>
    </row>
    <row r="12" spans="1:15" s="16" customFormat="1" ht="19.5" customHeight="1">
      <c r="A12" s="9"/>
      <c r="B12" s="31" t="s">
        <v>74</v>
      </c>
      <c r="C12" s="101">
        <v>-0.54400000000000004</v>
      </c>
      <c r="D12" s="102">
        <v>-3.7650000000000001</v>
      </c>
      <c r="E12" s="33">
        <f t="shared" si="0"/>
        <v>-0.85551128818061084</v>
      </c>
      <c r="F12" s="63">
        <v>-0.85551128818061084</v>
      </c>
      <c r="G12" s="102">
        <v>0.39200000000000002</v>
      </c>
      <c r="H12" s="102">
        <v>-0.71199999999999997</v>
      </c>
      <c r="I12" s="102">
        <v>-0.35299999999999998</v>
      </c>
      <c r="J12" s="102">
        <v>-3.0920000000000001</v>
      </c>
      <c r="K12" s="102">
        <v>0.57499999999999996</v>
      </c>
      <c r="L12" s="102">
        <v>-0.42599999999999999</v>
      </c>
      <c r="M12" s="102">
        <v>0.13200000000000001</v>
      </c>
      <c r="N12" s="102">
        <v>-0.82499999999999996</v>
      </c>
      <c r="O12" s="34"/>
    </row>
    <row r="13" spans="1:15" s="39" customFormat="1" ht="19.5" customHeight="1">
      <c r="A13" s="35"/>
      <c r="B13" s="36" t="s">
        <v>75</v>
      </c>
      <c r="C13" s="103">
        <v>134.09</v>
      </c>
      <c r="D13" s="57">
        <v>130.572</v>
      </c>
      <c r="E13" s="38">
        <f t="shared" si="0"/>
        <v>2.6942989308580634E-2</v>
      </c>
      <c r="F13" s="89">
        <v>2.6942989308580707E-2</v>
      </c>
      <c r="G13" s="57">
        <v>32.509</v>
      </c>
      <c r="H13" s="57">
        <v>33.427999999999997</v>
      </c>
      <c r="I13" s="57">
        <v>34.029000000000003</v>
      </c>
      <c r="J13" s="57">
        <v>30.606000000000002</v>
      </c>
      <c r="K13" s="57">
        <v>32.890999999999998</v>
      </c>
      <c r="L13" s="57">
        <v>32.857999999999997</v>
      </c>
      <c r="M13" s="57">
        <v>34.08</v>
      </c>
      <c r="N13" s="57">
        <v>34.261000000000003</v>
      </c>
      <c r="O13" s="15"/>
    </row>
    <row r="14" spans="1:15" s="16" customFormat="1" ht="19.5" customHeight="1">
      <c r="A14" s="9"/>
      <c r="B14" s="31" t="s">
        <v>76</v>
      </c>
      <c r="C14" s="101">
        <v>-35.561</v>
      </c>
      <c r="D14" s="102">
        <v>-35.555</v>
      </c>
      <c r="E14" s="33">
        <f t="shared" si="0"/>
        <v>1.6875263675997232E-4</v>
      </c>
      <c r="F14" s="63">
        <v>1.6875263675994936E-4</v>
      </c>
      <c r="G14" s="102">
        <v>-8.6910000000000007</v>
      </c>
      <c r="H14" s="102">
        <v>-8.6750000000000007</v>
      </c>
      <c r="I14" s="102">
        <v>-8.9269999999999996</v>
      </c>
      <c r="J14" s="102">
        <v>-9.2620000000000005</v>
      </c>
      <c r="K14" s="102">
        <v>-8.7059999999999995</v>
      </c>
      <c r="L14" s="102">
        <v>-8.7070000000000007</v>
      </c>
      <c r="M14" s="102">
        <v>-8.8870000000000005</v>
      </c>
      <c r="N14" s="102">
        <v>-9.2609999999999992</v>
      </c>
      <c r="O14" s="34"/>
    </row>
    <row r="15" spans="1:15" s="16" customFormat="1" ht="19.5" customHeight="1">
      <c r="A15" s="9"/>
      <c r="B15" s="31" t="s">
        <v>77</v>
      </c>
      <c r="C15" s="101">
        <v>-33.344000000000001</v>
      </c>
      <c r="D15" s="102">
        <v>-33.585000000000001</v>
      </c>
      <c r="E15" s="33">
        <f t="shared" si="0"/>
        <v>-7.1758225398242947E-3</v>
      </c>
      <c r="F15" s="63">
        <v>-7.1758225398242947E-3</v>
      </c>
      <c r="G15" s="102">
        <v>-8.0559999999999992</v>
      </c>
      <c r="H15" s="102">
        <v>-8.4120000000000008</v>
      </c>
      <c r="I15" s="102">
        <v>-8.3150000000000013</v>
      </c>
      <c r="J15" s="102">
        <v>-8.8019999999999996</v>
      </c>
      <c r="K15" s="102">
        <v>-8.1959999999999997</v>
      </c>
      <c r="L15" s="102">
        <v>-8.3000000000000007</v>
      </c>
      <c r="M15" s="102">
        <v>-7.9850000000000003</v>
      </c>
      <c r="N15" s="102">
        <v>-8.8629999999999995</v>
      </c>
      <c r="O15" s="34"/>
    </row>
    <row r="16" spans="1:15" s="16" customFormat="1" ht="19.5" customHeight="1">
      <c r="A16" s="9"/>
      <c r="B16" s="31" t="s">
        <v>78</v>
      </c>
      <c r="C16" s="101">
        <v>0</v>
      </c>
      <c r="D16" s="102">
        <v>2.7E-2</v>
      </c>
      <c r="E16" s="33">
        <f t="shared" si="0"/>
        <v>-1</v>
      </c>
      <c r="F16" s="63">
        <v>-1</v>
      </c>
      <c r="G16" s="102">
        <v>1E-3</v>
      </c>
      <c r="H16" s="102">
        <v>1.9E-2</v>
      </c>
      <c r="I16" s="102">
        <v>2E-3</v>
      </c>
      <c r="J16" s="102">
        <v>5.0000000000000001E-3</v>
      </c>
      <c r="K16" s="102">
        <v>1.2E-2</v>
      </c>
      <c r="L16" s="102">
        <v>2E-3</v>
      </c>
      <c r="M16" s="102">
        <v>0.22800000000000001</v>
      </c>
      <c r="N16" s="102">
        <v>-0.24199999999999999</v>
      </c>
      <c r="O16" s="34"/>
    </row>
    <row r="17" spans="1:15" s="16" customFormat="1" ht="19.5" customHeight="1">
      <c r="A17" s="9"/>
      <c r="B17" s="31" t="s">
        <v>79</v>
      </c>
      <c r="C17" s="101">
        <v>-6.6619999999999999</v>
      </c>
      <c r="D17" s="102">
        <v>-9.0619999999999994</v>
      </c>
      <c r="E17" s="33">
        <f t="shared" si="0"/>
        <v>-0.2648421981902449</v>
      </c>
      <c r="F17" s="63">
        <v>-0.26484219819024496</v>
      </c>
      <c r="G17" s="102">
        <v>-2.1989999999999998</v>
      </c>
      <c r="H17" s="102">
        <v>-2.1859999999999999</v>
      </c>
      <c r="I17" s="102">
        <v>-2.2130000000000001</v>
      </c>
      <c r="J17" s="102">
        <v>-2.464</v>
      </c>
      <c r="K17" s="102">
        <v>-1.7130000000000001</v>
      </c>
      <c r="L17" s="102">
        <v>-1.65</v>
      </c>
      <c r="M17" s="102">
        <v>-1.5840000000000001</v>
      </c>
      <c r="N17" s="102">
        <v>-1.7150000000000001</v>
      </c>
      <c r="O17" s="34"/>
    </row>
    <row r="18" spans="1:15" s="39" customFormat="1" ht="19.5" customHeight="1">
      <c r="A18" s="35"/>
      <c r="B18" s="40" t="s">
        <v>80</v>
      </c>
      <c r="C18" s="103">
        <v>-75.566999999999993</v>
      </c>
      <c r="D18" s="57">
        <v>-78.174999999999997</v>
      </c>
      <c r="E18" s="38">
        <f t="shared" si="0"/>
        <v>-3.3361048928685744E-2</v>
      </c>
      <c r="F18" s="89">
        <v>-3.336104892868564E-2</v>
      </c>
      <c r="G18" s="57">
        <v>-18.945</v>
      </c>
      <c r="H18" s="57">
        <v>-19.254000000000001</v>
      </c>
      <c r="I18" s="57">
        <v>-19.452999999999999</v>
      </c>
      <c r="J18" s="57">
        <v>-20.523</v>
      </c>
      <c r="K18" s="57">
        <v>-18.603000000000002</v>
      </c>
      <c r="L18" s="57">
        <v>-18.655000000000001</v>
      </c>
      <c r="M18" s="57">
        <v>-18.228000000000002</v>
      </c>
      <c r="N18" s="57">
        <v>-20.081</v>
      </c>
      <c r="O18" s="15"/>
    </row>
    <row r="19" spans="1:15" s="39" customFormat="1" ht="19.5" customHeight="1">
      <c r="A19" s="35"/>
      <c r="B19" s="40" t="s">
        <v>81</v>
      </c>
      <c r="C19" s="103">
        <v>58.523000000000003</v>
      </c>
      <c r="D19" s="57">
        <v>52.396999999999998</v>
      </c>
      <c r="E19" s="38">
        <f t="shared" si="0"/>
        <v>0.11691509055861982</v>
      </c>
      <c r="F19" s="89">
        <v>0.11691509055861977</v>
      </c>
      <c r="G19" s="57">
        <v>13.564</v>
      </c>
      <c r="H19" s="57">
        <v>14.173999999999999</v>
      </c>
      <c r="I19" s="57">
        <v>14.576000000000001</v>
      </c>
      <c r="J19" s="57">
        <v>10.083</v>
      </c>
      <c r="K19" s="57">
        <v>14.288</v>
      </c>
      <c r="L19" s="57">
        <v>14.202999999999999</v>
      </c>
      <c r="M19" s="57">
        <v>15.852</v>
      </c>
      <c r="N19" s="57">
        <v>14.18</v>
      </c>
      <c r="O19" s="15"/>
    </row>
    <row r="20" spans="1:15" s="16" customFormat="1" ht="19.5" customHeight="1">
      <c r="A20" s="9"/>
      <c r="B20" s="41" t="s">
        <v>82</v>
      </c>
      <c r="C20" s="101">
        <v>-13.23</v>
      </c>
      <c r="D20" s="102">
        <v>-20.495000000000001</v>
      </c>
      <c r="E20" s="33">
        <f t="shared" si="0"/>
        <v>-0.35447670163454503</v>
      </c>
      <c r="F20" s="63">
        <v>-0.35447670163454503</v>
      </c>
      <c r="G20" s="102">
        <v>-4.5350000000000001</v>
      </c>
      <c r="H20" s="102">
        <v>-1.204</v>
      </c>
      <c r="I20" s="102">
        <v>-6.9669999999999996</v>
      </c>
      <c r="J20" s="102">
        <v>-7.7889999999999997</v>
      </c>
      <c r="K20" s="102">
        <v>-4.2670000000000003</v>
      </c>
      <c r="L20" s="102">
        <v>-3.4420000000000002</v>
      </c>
      <c r="M20" s="102">
        <v>-2.605</v>
      </c>
      <c r="N20" s="102">
        <v>-2.9159999999999999</v>
      </c>
      <c r="O20" s="34"/>
    </row>
    <row r="21" spans="1:15" s="39" customFormat="1" ht="19.5" customHeight="1">
      <c r="A21" s="35"/>
      <c r="B21" s="40" t="s">
        <v>83</v>
      </c>
      <c r="C21" s="103">
        <v>45.292999999999999</v>
      </c>
      <c r="D21" s="57">
        <v>31.902000000000001</v>
      </c>
      <c r="E21" s="38">
        <f t="shared" si="0"/>
        <v>0.41975424738260925</v>
      </c>
      <c r="F21" s="89">
        <v>0.41975424738260925</v>
      </c>
      <c r="G21" s="57">
        <v>9.0289999999999999</v>
      </c>
      <c r="H21" s="57">
        <v>12.97</v>
      </c>
      <c r="I21" s="57">
        <v>7.609</v>
      </c>
      <c r="J21" s="57">
        <v>2.294</v>
      </c>
      <c r="K21" s="57">
        <v>10.021000000000001</v>
      </c>
      <c r="L21" s="57">
        <v>10.760999999999999</v>
      </c>
      <c r="M21" s="57">
        <v>13.247</v>
      </c>
      <c r="N21" s="57">
        <v>11.263999999999999</v>
      </c>
      <c r="O21" s="15"/>
    </row>
    <row r="22" spans="1:15" s="16" customFormat="1" ht="19.5" customHeight="1">
      <c r="A22" s="9"/>
      <c r="B22" s="31" t="s">
        <v>84</v>
      </c>
      <c r="C22" s="101">
        <v>-0.54300000000000004</v>
      </c>
      <c r="D22" s="102">
        <v>-0.30499999999999999</v>
      </c>
      <c r="E22" s="33">
        <f t="shared" si="0"/>
        <v>0.78032786885245908</v>
      </c>
      <c r="F22" s="63">
        <v>0.78032786885245897</v>
      </c>
      <c r="G22" s="102">
        <v>-9.0999999999999998E-2</v>
      </c>
      <c r="H22" s="102">
        <v>0.188</v>
      </c>
      <c r="I22" s="102">
        <v>-0.14499999999999999</v>
      </c>
      <c r="J22" s="102">
        <v>-0.25700000000000001</v>
      </c>
      <c r="K22" s="102">
        <v>-0.16800000000000001</v>
      </c>
      <c r="L22" s="102">
        <v>6.5000000000000002E-2</v>
      </c>
      <c r="M22" s="102">
        <v>-0.159</v>
      </c>
      <c r="N22" s="102">
        <v>-0.28100000000000003</v>
      </c>
      <c r="O22" s="34"/>
    </row>
    <row r="23" spans="1:15" s="16" customFormat="1" ht="19.5" customHeight="1">
      <c r="A23" s="9"/>
      <c r="B23" s="31" t="s">
        <v>85</v>
      </c>
      <c r="C23" s="101">
        <v>-1.9E-2</v>
      </c>
      <c r="D23" s="102">
        <v>0</v>
      </c>
      <c r="E23" s="33" t="str">
        <f t="shared" si="0"/>
        <v>n.m.</v>
      </c>
      <c r="F23" s="63" t="s">
        <v>203</v>
      </c>
      <c r="G23" s="102">
        <v>0</v>
      </c>
      <c r="H23" s="102">
        <v>0</v>
      </c>
      <c r="I23" s="102">
        <v>0</v>
      </c>
      <c r="J23" s="102">
        <v>0</v>
      </c>
      <c r="K23" s="102">
        <v>0</v>
      </c>
      <c r="L23" s="102">
        <v>0</v>
      </c>
      <c r="M23" s="102">
        <v>0</v>
      </c>
      <c r="N23" s="102">
        <v>-1.9E-2</v>
      </c>
      <c r="O23" s="34"/>
    </row>
    <row r="24" spans="1:15" s="16" customFormat="1" ht="19.5" customHeight="1">
      <c r="A24" s="9"/>
      <c r="B24" s="31" t="s">
        <v>86</v>
      </c>
      <c r="C24" s="101">
        <v>-15.763</v>
      </c>
      <c r="D24" s="102">
        <v>-8.4060000000000006</v>
      </c>
      <c r="E24" s="33">
        <f t="shared" si="0"/>
        <v>0.87520818463002592</v>
      </c>
      <c r="F24" s="63">
        <v>0.87520818463002614</v>
      </c>
      <c r="G24" s="102">
        <v>2.5999999999999999E-2</v>
      </c>
      <c r="H24" s="102">
        <v>2.1000000000000001E-2</v>
      </c>
      <c r="I24" s="102">
        <v>-4.0000000000000001E-3</v>
      </c>
      <c r="J24" s="102">
        <v>-8.4489999999999998</v>
      </c>
      <c r="K24" s="102">
        <v>0</v>
      </c>
      <c r="L24" s="102">
        <v>1E-3</v>
      </c>
      <c r="M24" s="102">
        <v>-0.20499999999999999</v>
      </c>
      <c r="N24" s="102">
        <v>-15.558999999999999</v>
      </c>
      <c r="O24" s="34"/>
    </row>
    <row r="25" spans="1:15" s="39" customFormat="1" ht="19.5" customHeight="1">
      <c r="A25" s="35"/>
      <c r="B25" s="40" t="s">
        <v>87</v>
      </c>
      <c r="C25" s="103">
        <v>28.968</v>
      </c>
      <c r="D25" s="57">
        <v>23.190999999999999</v>
      </c>
      <c r="E25" s="38">
        <f t="shared" si="0"/>
        <v>0.24910525634944602</v>
      </c>
      <c r="F25" s="89">
        <v>0.24910525634944591</v>
      </c>
      <c r="G25" s="57">
        <v>8.9640000000000004</v>
      </c>
      <c r="H25" s="57">
        <v>13.179</v>
      </c>
      <c r="I25" s="57">
        <v>7.46</v>
      </c>
      <c r="J25" s="57">
        <v>-6.4119999999999999</v>
      </c>
      <c r="K25" s="57">
        <v>9.8529999999999998</v>
      </c>
      <c r="L25" s="57">
        <v>10.827</v>
      </c>
      <c r="M25" s="57">
        <v>12.882999999999999</v>
      </c>
      <c r="N25" s="57">
        <v>-4.5949999999999998</v>
      </c>
      <c r="O25" s="15"/>
    </row>
    <row r="26" spans="1:15" s="252" customFormat="1" ht="19.5" customHeight="1" thickBot="1">
      <c r="A26" s="251"/>
      <c r="B26" s="40" t="s">
        <v>199</v>
      </c>
      <c r="C26" s="104">
        <v>20.385999999999999</v>
      </c>
      <c r="D26" s="105">
        <v>15.132</v>
      </c>
      <c r="E26" s="42">
        <f t="shared" ref="E26" si="1">IF(ISERROR(C26/D26-1)=TRUE,"n.m.",IF(OR(C26/D26-1&gt;150%=TRUE,C26/D26-1&lt;-100%=TRUE)=TRUE,"n.m.",C26/D26-1))</f>
        <v>0.34721120803595018</v>
      </c>
      <c r="F26" s="90">
        <v>0.34721120803595029</v>
      </c>
      <c r="G26" s="57">
        <v>6.8520000000000003</v>
      </c>
      <c r="H26" s="57">
        <v>10.307</v>
      </c>
      <c r="I26" s="57">
        <v>5.1660000000000004</v>
      </c>
      <c r="J26" s="57">
        <v>-7.1929999999999996</v>
      </c>
      <c r="K26" s="57">
        <v>7.7729999999999997</v>
      </c>
      <c r="L26" s="57">
        <v>8.3879999999999999</v>
      </c>
      <c r="M26" s="57">
        <v>10.1</v>
      </c>
      <c r="N26" s="57">
        <v>-5.875</v>
      </c>
      <c r="O26" s="19"/>
    </row>
    <row r="27" spans="1:15" ht="9" customHeight="1">
      <c r="A27" s="5"/>
      <c r="B27" s="4"/>
      <c r="C27" s="43"/>
      <c r="D27" s="43"/>
      <c r="E27" s="7"/>
      <c r="F27" s="7"/>
      <c r="G27" s="43"/>
      <c r="H27" s="43"/>
      <c r="I27" s="43"/>
      <c r="J27" s="43"/>
      <c r="K27" s="43"/>
      <c r="L27" s="43"/>
      <c r="M27" s="43"/>
      <c r="N27" s="43"/>
      <c r="O27" s="44"/>
    </row>
    <row r="28" spans="1:15" ht="19.5" customHeight="1">
      <c r="A28" s="45" t="s">
        <v>102</v>
      </c>
      <c r="B28" s="46"/>
      <c r="C28" s="43"/>
      <c r="D28" s="43"/>
      <c r="E28" s="7"/>
      <c r="F28" s="7"/>
      <c r="G28" s="43"/>
      <c r="H28" s="43"/>
      <c r="I28" s="43"/>
      <c r="J28" s="43"/>
      <c r="K28" s="43"/>
      <c r="L28" s="43"/>
      <c r="M28" s="43"/>
      <c r="N28" s="43"/>
      <c r="O28" s="44"/>
    </row>
    <row r="29" spans="1:15" ht="19.5" customHeight="1">
      <c r="A29" s="47"/>
      <c r="B29" s="40" t="s">
        <v>95</v>
      </c>
      <c r="C29" s="48">
        <f>-C18/C13</f>
        <v>0.56355432918189274</v>
      </c>
      <c r="D29" s="48">
        <f>-D18/D13</f>
        <v>0.59871182183010141</v>
      </c>
      <c r="E29" s="49">
        <f>(C29-D29)*10000</f>
        <v>-351.57492648208665</v>
      </c>
      <c r="F29" s="125"/>
      <c r="G29" s="48">
        <f t="shared" ref="G29:L29" si="2">-G18/G13</f>
        <v>0.58276169676089695</v>
      </c>
      <c r="H29" s="48">
        <f t="shared" si="2"/>
        <v>0.57598420485820279</v>
      </c>
      <c r="I29" s="48">
        <f t="shared" si="2"/>
        <v>0.57165946692526959</v>
      </c>
      <c r="J29" s="48">
        <f t="shared" si="2"/>
        <v>0.67055479317780819</v>
      </c>
      <c r="K29" s="48">
        <f t="shared" si="2"/>
        <v>0.56559545164330671</v>
      </c>
      <c r="L29" s="48">
        <f t="shared" si="2"/>
        <v>0.56774605879846618</v>
      </c>
      <c r="M29" s="48">
        <f t="shared" ref="M29:N29" si="3">-M18/M13</f>
        <v>0.53485915492957758</v>
      </c>
      <c r="N29" s="48">
        <f t="shared" si="3"/>
        <v>0.58611832696068411</v>
      </c>
      <c r="O29" s="44"/>
    </row>
    <row r="30" spans="1:15" ht="19.5" customHeight="1">
      <c r="A30" s="47"/>
      <c r="B30" s="40" t="s">
        <v>96</v>
      </c>
      <c r="C30" s="50">
        <v>81.679693821537739</v>
      </c>
      <c r="D30" s="50">
        <v>132.19196957165963</v>
      </c>
      <c r="E30" s="49">
        <f>(C30-D30)</f>
        <v>-50.512275750121887</v>
      </c>
      <c r="F30" s="125"/>
      <c r="G30" s="50">
        <v>116.83108247797826</v>
      </c>
      <c r="H30" s="50">
        <v>31.13779346449008</v>
      </c>
      <c r="I30" s="50">
        <v>180.94617552519225</v>
      </c>
      <c r="J30" s="50">
        <v>199.44716084188261</v>
      </c>
      <c r="K30" s="50">
        <v>107.32758525824049</v>
      </c>
      <c r="L30" s="50">
        <v>85.083241666563666</v>
      </c>
      <c r="M30" s="50">
        <v>64.057836480384594</v>
      </c>
      <c r="N30" s="50">
        <v>70.954947501612054</v>
      </c>
      <c r="O30" s="44"/>
    </row>
    <row r="31" spans="1:15" ht="19.5" customHeight="1">
      <c r="A31" s="45" t="s">
        <v>103</v>
      </c>
      <c r="B31" s="51"/>
      <c r="C31" s="53"/>
      <c r="D31" s="53"/>
      <c r="E31" s="53"/>
      <c r="F31" s="126"/>
      <c r="G31" s="52"/>
      <c r="H31" s="52"/>
      <c r="I31" s="52"/>
      <c r="J31" s="52"/>
      <c r="K31" s="52"/>
      <c r="L31" s="52"/>
      <c r="M31" s="52"/>
      <c r="N31" s="52"/>
      <c r="O31" s="5"/>
    </row>
    <row r="32" spans="1:15" ht="19.5" customHeight="1">
      <c r="A32" s="54"/>
      <c r="B32" s="40" t="s">
        <v>98</v>
      </c>
      <c r="C32" s="57">
        <v>1674.8340000000001</v>
      </c>
      <c r="D32" s="57">
        <v>1584.607</v>
      </c>
      <c r="E32" s="38">
        <f>IF(C32*D32&gt;0,C32/D32-1,"n.m.")</f>
        <v>5.6939670214759985E-2</v>
      </c>
      <c r="F32" s="127"/>
      <c r="G32" s="57">
        <v>1552.723</v>
      </c>
      <c r="H32" s="57">
        <v>1540.624</v>
      </c>
      <c r="I32" s="57">
        <v>1539.6289999999999</v>
      </c>
      <c r="J32" s="57">
        <v>1584.607</v>
      </c>
      <c r="K32" s="57">
        <v>1595.9359999999999</v>
      </c>
      <c r="L32" s="57">
        <v>1640.424</v>
      </c>
      <c r="M32" s="57">
        <v>1612.886</v>
      </c>
      <c r="N32" s="57">
        <v>1674.8340000000001</v>
      </c>
      <c r="O32" s="5"/>
    </row>
    <row r="33" spans="1:15" ht="19.5" customHeight="1">
      <c r="A33" s="54"/>
      <c r="B33" s="36" t="s">
        <v>104</v>
      </c>
      <c r="C33" s="57">
        <v>1844.68</v>
      </c>
      <c r="D33" s="57">
        <v>1645.03</v>
      </c>
      <c r="E33" s="38">
        <f>IF(C33*D33&gt;0,C33/D33-1,"n.m.")</f>
        <v>0.12136556780119512</v>
      </c>
      <c r="F33" s="127"/>
      <c r="G33" s="57">
        <v>1515.9829999999999</v>
      </c>
      <c r="H33" s="57">
        <v>1512.4580000000001</v>
      </c>
      <c r="I33" s="57">
        <v>1573.569</v>
      </c>
      <c r="J33" s="57">
        <v>1645.03</v>
      </c>
      <c r="K33" s="57">
        <v>1685.008</v>
      </c>
      <c r="L33" s="57">
        <v>1741.4259999999999</v>
      </c>
      <c r="M33" s="57">
        <v>1836.287</v>
      </c>
      <c r="N33" s="57">
        <v>1844.68</v>
      </c>
      <c r="O33" s="5"/>
    </row>
    <row r="34" spans="1:15" ht="19.5" customHeight="1">
      <c r="A34" s="47"/>
      <c r="B34" s="40" t="s">
        <v>189</v>
      </c>
      <c r="C34" s="57">
        <v>2394.0504999999998</v>
      </c>
      <c r="D34" s="57">
        <v>1671.3989999999999</v>
      </c>
      <c r="E34" s="38">
        <f>IF(C34*D34&gt;0,C34/D34-1,"n.m.")</f>
        <v>0.4323632477942132</v>
      </c>
      <c r="F34" s="127"/>
      <c r="G34" s="57">
        <v>1652.2085</v>
      </c>
      <c r="H34" s="57">
        <v>1609.3105</v>
      </c>
      <c r="I34" s="57">
        <v>1607.8105</v>
      </c>
      <c r="J34" s="57">
        <v>1671.3989999999999</v>
      </c>
      <c r="K34" s="57">
        <v>1652.2515000000001</v>
      </c>
      <c r="L34" s="57">
        <v>1672.8264999999999</v>
      </c>
      <c r="M34" s="57">
        <v>1749.3354999999999</v>
      </c>
      <c r="N34" s="57">
        <v>2394.0504999999998</v>
      </c>
      <c r="O34" s="5"/>
    </row>
    <row r="35" spans="1:15" ht="19.5" customHeight="1">
      <c r="A35" s="45" t="s">
        <v>8</v>
      </c>
      <c r="B35" s="51"/>
      <c r="C35" s="57"/>
      <c r="D35" s="57"/>
      <c r="E35" s="56"/>
      <c r="F35" s="128"/>
      <c r="G35" s="57"/>
      <c r="H35" s="57"/>
      <c r="I35" s="57"/>
      <c r="J35" s="57"/>
      <c r="K35" s="57"/>
      <c r="L35" s="57"/>
      <c r="M35" s="57"/>
      <c r="N35" s="57"/>
      <c r="O35" s="5"/>
    </row>
    <row r="36" spans="1:15" ht="19.5" customHeight="1">
      <c r="A36" s="5"/>
      <c r="B36" s="40" t="s">
        <v>99</v>
      </c>
      <c r="C36" s="57">
        <v>1648.66</v>
      </c>
      <c r="D36" s="57">
        <v>1679.27</v>
      </c>
      <c r="E36" s="38">
        <f>IF(C36*D36&gt;0,C36/D36-1,"n.m.")</f>
        <v>-1.8228158664181371E-2</v>
      </c>
      <c r="F36" s="127"/>
      <c r="G36" s="57">
        <v>1707.19</v>
      </c>
      <c r="H36" s="57">
        <v>1708.64</v>
      </c>
      <c r="I36" s="57">
        <v>1700.95</v>
      </c>
      <c r="J36" s="57">
        <v>1679.27</v>
      </c>
      <c r="K36" s="57">
        <v>1675.31</v>
      </c>
      <c r="L36" s="57">
        <v>1663.85</v>
      </c>
      <c r="M36" s="57">
        <v>1663.83</v>
      </c>
      <c r="N36" s="57">
        <v>1648.66</v>
      </c>
      <c r="O36" s="5"/>
    </row>
    <row r="37" spans="1:15" ht="19.5" customHeight="1">
      <c r="A37" s="5"/>
      <c r="B37" s="36" t="s">
        <v>100</v>
      </c>
      <c r="C37" s="57">
        <v>120</v>
      </c>
      <c r="D37" s="57">
        <v>128</v>
      </c>
      <c r="E37" s="38">
        <f>IF(C37*D37&gt;0,C37/D37-1,"n.m.")</f>
        <v>-6.25E-2</v>
      </c>
      <c r="F37" s="125"/>
      <c r="G37" s="57">
        <v>128</v>
      </c>
      <c r="H37" s="57">
        <v>128</v>
      </c>
      <c r="I37" s="57">
        <v>127</v>
      </c>
      <c r="J37" s="57">
        <v>128</v>
      </c>
      <c r="K37" s="57">
        <v>131</v>
      </c>
      <c r="L37" s="57">
        <v>130</v>
      </c>
      <c r="M37" s="57">
        <v>122</v>
      </c>
      <c r="N37" s="57">
        <v>120</v>
      </c>
      <c r="O37" s="5"/>
    </row>
    <row r="38" spans="1:15">
      <c r="B38" s="152"/>
    </row>
    <row r="40" spans="1:15" ht="12.75" customHeight="1">
      <c r="C40" s="57"/>
      <c r="D40" s="57"/>
      <c r="H40" s="57"/>
      <c r="I40" s="57"/>
      <c r="J40" s="57"/>
      <c r="K40" s="57"/>
      <c r="L40" s="57"/>
      <c r="M40" s="57"/>
      <c r="N40" s="57"/>
    </row>
    <row r="41" spans="1:15" ht="12.75" customHeight="1">
      <c r="C41" s="57"/>
    </row>
    <row r="42" spans="1:15" ht="12.75" customHeight="1">
      <c r="C42" s="57"/>
      <c r="D42" s="57"/>
      <c r="H42" s="57"/>
      <c r="I42" s="57"/>
      <c r="J42" s="57"/>
      <c r="K42" s="57"/>
      <c r="L42" s="57"/>
      <c r="M42" s="57"/>
      <c r="N42" s="57"/>
    </row>
    <row r="43" spans="1:15" ht="12.75" customHeight="1">
      <c r="C43" s="57"/>
      <c r="D43" s="57"/>
      <c r="H43" s="57"/>
      <c r="I43" s="57"/>
      <c r="J43" s="57"/>
      <c r="K43" s="57"/>
      <c r="L43" s="57"/>
      <c r="M43" s="57"/>
      <c r="N43" s="57"/>
    </row>
    <row r="44" spans="1:15" ht="12.75" customHeight="1">
      <c r="C44" s="57"/>
      <c r="D44" s="57"/>
      <c r="H44" s="57"/>
      <c r="I44" s="57"/>
      <c r="J44" s="57"/>
      <c r="K44" s="57"/>
      <c r="L44" s="57"/>
      <c r="M44" s="57"/>
      <c r="N44" s="57"/>
    </row>
    <row r="46" spans="1:15" ht="12.75" customHeight="1">
      <c r="C46" s="57"/>
      <c r="D46" s="57"/>
      <c r="H46" s="57"/>
      <c r="I46" s="57"/>
      <c r="J46" s="57"/>
      <c r="K46" s="57"/>
      <c r="L46" s="57"/>
      <c r="M46" s="57"/>
      <c r="N46" s="57"/>
    </row>
  </sheetData>
  <mergeCells count="1">
    <mergeCell ref="A2:N2"/>
  </mergeCells>
  <phoneticPr fontId="4" type="noConversion"/>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C6:N6"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C6" sqref="C6:N6"/>
    </sheetView>
  </sheetViews>
  <sheetFormatPr defaultRowHeight="12.75"/>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64" t="s">
        <v>30</v>
      </c>
      <c r="B2" s="264"/>
      <c r="C2" s="264"/>
      <c r="D2" s="264"/>
      <c r="E2" s="264"/>
      <c r="F2" s="264"/>
      <c r="G2" s="264"/>
      <c r="H2" s="264"/>
      <c r="I2" s="264"/>
      <c r="J2" s="264"/>
      <c r="K2" s="264"/>
      <c r="L2" s="264"/>
      <c r="M2" s="264"/>
      <c r="N2" s="264"/>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1" t="s">
        <v>202</v>
      </c>
      <c r="D5" s="12"/>
      <c r="E5" s="13" t="s">
        <v>4</v>
      </c>
      <c r="F5" s="65" t="s">
        <v>5</v>
      </c>
      <c r="G5" s="15" t="s">
        <v>50</v>
      </c>
      <c r="H5" s="15" t="s">
        <v>66</v>
      </c>
      <c r="I5" s="15" t="s">
        <v>68</v>
      </c>
      <c r="J5" s="15" t="s">
        <v>69</v>
      </c>
      <c r="K5" s="15" t="s">
        <v>50</v>
      </c>
      <c r="L5" s="15" t="s">
        <v>66</v>
      </c>
      <c r="M5" s="15" t="s">
        <v>68</v>
      </c>
      <c r="N5" s="15" t="s">
        <v>69</v>
      </c>
      <c r="O5" s="10"/>
    </row>
    <row r="6" spans="1:15" s="16" customFormat="1" ht="15" customHeight="1">
      <c r="A6" s="9"/>
      <c r="B6" s="67" t="s">
        <v>6</v>
      </c>
      <c r="C6" s="18" t="s">
        <v>67</v>
      </c>
      <c r="D6" s="19" t="s">
        <v>101</v>
      </c>
      <c r="E6" s="20" t="s">
        <v>7</v>
      </c>
      <c r="F6" s="66" t="s">
        <v>10</v>
      </c>
      <c r="G6" s="15" t="s">
        <v>101</v>
      </c>
      <c r="H6" s="15" t="s">
        <v>101</v>
      </c>
      <c r="I6" s="15" t="s">
        <v>101</v>
      </c>
      <c r="J6" s="15" t="s">
        <v>101</v>
      </c>
      <c r="K6" s="15" t="s">
        <v>67</v>
      </c>
      <c r="L6" s="15" t="s">
        <v>67</v>
      </c>
      <c r="M6" s="15" t="s">
        <v>67</v>
      </c>
      <c r="N6" s="15" t="s">
        <v>67</v>
      </c>
      <c r="O6" s="10"/>
    </row>
    <row r="7" spans="1:15" s="16" customFormat="1" ht="6" customHeight="1">
      <c r="A7" s="21"/>
      <c r="B7" s="22"/>
      <c r="C7" s="23"/>
      <c r="D7" s="24"/>
      <c r="E7" s="25"/>
      <c r="F7" s="26"/>
      <c r="G7" s="27"/>
      <c r="H7" s="27"/>
      <c r="I7" s="27"/>
      <c r="J7" s="27"/>
      <c r="K7" s="27"/>
      <c r="L7" s="27"/>
      <c r="M7" s="27"/>
      <c r="N7" s="27"/>
      <c r="O7" s="29"/>
    </row>
    <row r="8" spans="1:15" s="16" customFormat="1" ht="19.5" customHeight="1">
      <c r="A8" s="9"/>
      <c r="B8" s="31" t="s">
        <v>70</v>
      </c>
      <c r="C8" s="101">
        <v>270.60199999999998</v>
      </c>
      <c r="D8" s="102">
        <v>250.97200000000001</v>
      </c>
      <c r="E8" s="33">
        <f t="shared" ref="E8:E25" si="0">IF(ISERROR(C8/D8-1)=TRUE,"n.m.",IF(OR(C8/D8-1&gt;150%=TRUE,C8/D8-1&lt;-100%=TRUE)=TRUE,"n.m.",C8/D8-1))</f>
        <v>7.8215896594042267E-2</v>
      </c>
      <c r="F8" s="63">
        <v>7.8215896594042364E-2</v>
      </c>
      <c r="G8" s="102">
        <v>60.106999999999999</v>
      </c>
      <c r="H8" s="102">
        <v>61.643999999999998</v>
      </c>
      <c r="I8" s="102">
        <v>63.537999999999997</v>
      </c>
      <c r="J8" s="102">
        <v>65.683000000000007</v>
      </c>
      <c r="K8" s="102">
        <v>64.168999999999997</v>
      </c>
      <c r="L8" s="102">
        <v>67.185000000000002</v>
      </c>
      <c r="M8" s="102">
        <v>69.382999999999996</v>
      </c>
      <c r="N8" s="102">
        <v>69.864999999999995</v>
      </c>
      <c r="O8" s="34"/>
    </row>
    <row r="9" spans="1:15" s="16" customFormat="1" ht="19.5" customHeight="1">
      <c r="A9" s="9"/>
      <c r="B9" s="31" t="s">
        <v>71</v>
      </c>
      <c r="C9" s="101">
        <v>0.71699999999999997</v>
      </c>
      <c r="D9" s="102">
        <v>0.66600000000000004</v>
      </c>
      <c r="E9" s="33">
        <f t="shared" si="0"/>
        <v>7.6576576576576461E-2</v>
      </c>
      <c r="F9" s="63">
        <v>7.6576576576576572E-2</v>
      </c>
      <c r="G9" s="102">
        <v>0</v>
      </c>
      <c r="H9" s="102">
        <v>1.4E-2</v>
      </c>
      <c r="I9" s="102">
        <v>0.63500000000000001</v>
      </c>
      <c r="J9" s="102">
        <v>1.7000000000000001E-2</v>
      </c>
      <c r="K9" s="102">
        <v>6.0000000000000001E-3</v>
      </c>
      <c r="L9" s="102">
        <v>0.64100000000000001</v>
      </c>
      <c r="M9" s="102">
        <v>4.5999999999999999E-2</v>
      </c>
      <c r="N9" s="102">
        <v>2.4E-2</v>
      </c>
      <c r="O9" s="34"/>
    </row>
    <row r="10" spans="1:15" s="16" customFormat="1" ht="19.5" customHeight="1">
      <c r="A10" s="9"/>
      <c r="B10" s="31" t="s">
        <v>72</v>
      </c>
      <c r="C10" s="101">
        <v>98.590999999999994</v>
      </c>
      <c r="D10" s="102">
        <v>92.972999999999999</v>
      </c>
      <c r="E10" s="33">
        <f t="shared" si="0"/>
        <v>6.0426145224957706E-2</v>
      </c>
      <c r="F10" s="63">
        <v>6.0426145224957782E-2</v>
      </c>
      <c r="G10" s="102">
        <v>22.733000000000001</v>
      </c>
      <c r="H10" s="102">
        <v>23.256</v>
      </c>
      <c r="I10" s="102">
        <v>22.777999999999999</v>
      </c>
      <c r="J10" s="102">
        <v>24.206</v>
      </c>
      <c r="K10" s="102">
        <v>23.222000000000001</v>
      </c>
      <c r="L10" s="102">
        <v>24.140999999999998</v>
      </c>
      <c r="M10" s="102">
        <v>26.152000000000001</v>
      </c>
      <c r="N10" s="102">
        <v>25.076000000000001</v>
      </c>
      <c r="O10" s="34"/>
    </row>
    <row r="11" spans="1:15" s="16" customFormat="1" ht="19.5" customHeight="1">
      <c r="A11" s="9"/>
      <c r="B11" s="31" t="s">
        <v>73</v>
      </c>
      <c r="C11" s="101">
        <v>31.03</v>
      </c>
      <c r="D11" s="102">
        <v>22.393000000000001</v>
      </c>
      <c r="E11" s="33">
        <f t="shared" si="0"/>
        <v>0.38570088867056662</v>
      </c>
      <c r="F11" s="63">
        <v>0.38570088867056668</v>
      </c>
      <c r="G11" s="102">
        <v>4.7069999999999999</v>
      </c>
      <c r="H11" s="102">
        <v>5.4459999999999997</v>
      </c>
      <c r="I11" s="102">
        <v>6.2380000000000004</v>
      </c>
      <c r="J11" s="102">
        <v>6.0019999999999998</v>
      </c>
      <c r="K11" s="102">
        <v>8.4809999999999999</v>
      </c>
      <c r="L11" s="102">
        <v>5.5339999999999998</v>
      </c>
      <c r="M11" s="102">
        <v>10.535</v>
      </c>
      <c r="N11" s="102">
        <v>6.48</v>
      </c>
      <c r="O11" s="34"/>
    </row>
    <row r="12" spans="1:15" s="16" customFormat="1" ht="19.5" customHeight="1">
      <c r="A12" s="9"/>
      <c r="B12" s="31" t="s">
        <v>74</v>
      </c>
      <c r="C12" s="101">
        <v>1.2170000000000001</v>
      </c>
      <c r="D12" s="102">
        <v>6.1319999999999997</v>
      </c>
      <c r="E12" s="33">
        <f t="shared" si="0"/>
        <v>-0.80153294194390079</v>
      </c>
      <c r="F12" s="63">
        <v>-0.8015329419439009</v>
      </c>
      <c r="G12" s="102">
        <v>0.221</v>
      </c>
      <c r="H12" s="102">
        <v>5.5960000000000001</v>
      </c>
      <c r="I12" s="102">
        <v>0.45300000000000001</v>
      </c>
      <c r="J12" s="102">
        <v>-0.13800000000000001</v>
      </c>
      <c r="K12" s="102">
        <v>9.9000000000000005E-2</v>
      </c>
      <c r="L12" s="102">
        <v>0.26600000000000001</v>
      </c>
      <c r="M12" s="102">
        <v>0.29299999999999998</v>
      </c>
      <c r="N12" s="102">
        <v>0.55900000000000005</v>
      </c>
      <c r="O12" s="34"/>
    </row>
    <row r="13" spans="1:15" s="39" customFormat="1" ht="19.5" customHeight="1">
      <c r="A13" s="35"/>
      <c r="B13" s="36" t="s">
        <v>75</v>
      </c>
      <c r="C13" s="103">
        <v>402.15699999999998</v>
      </c>
      <c r="D13" s="57">
        <v>373.13600000000002</v>
      </c>
      <c r="E13" s="38">
        <f t="shared" si="0"/>
        <v>7.777593156382645E-2</v>
      </c>
      <c r="F13" s="89">
        <v>7.7775931563826589E-2</v>
      </c>
      <c r="G13" s="57">
        <v>87.768000000000001</v>
      </c>
      <c r="H13" s="57">
        <v>95.956000000000003</v>
      </c>
      <c r="I13" s="57">
        <v>93.641999999999996</v>
      </c>
      <c r="J13" s="57">
        <v>95.77</v>
      </c>
      <c r="K13" s="57">
        <v>95.977000000000004</v>
      </c>
      <c r="L13" s="57">
        <v>97.766999999999996</v>
      </c>
      <c r="M13" s="57">
        <v>106.40900000000001</v>
      </c>
      <c r="N13" s="57">
        <v>102.004</v>
      </c>
      <c r="O13" s="15"/>
    </row>
    <row r="14" spans="1:15" s="16" customFormat="1" ht="19.5" customHeight="1">
      <c r="A14" s="9"/>
      <c r="B14" s="31" t="s">
        <v>76</v>
      </c>
      <c r="C14" s="101">
        <v>-63.061</v>
      </c>
      <c r="D14" s="102">
        <v>-59.939</v>
      </c>
      <c r="E14" s="33">
        <f t="shared" si="0"/>
        <v>5.2086287725854552E-2</v>
      </c>
      <c r="F14" s="63">
        <v>5.2086287725854621E-2</v>
      </c>
      <c r="G14" s="102">
        <v>-15.326000000000001</v>
      </c>
      <c r="H14" s="102">
        <v>-15.35</v>
      </c>
      <c r="I14" s="102">
        <v>-14.478</v>
      </c>
      <c r="J14" s="102">
        <v>-14.785</v>
      </c>
      <c r="K14" s="102">
        <v>-15.555</v>
      </c>
      <c r="L14" s="102">
        <v>-15.641</v>
      </c>
      <c r="M14" s="102">
        <v>-15.33</v>
      </c>
      <c r="N14" s="102">
        <v>-16.535</v>
      </c>
      <c r="O14" s="34"/>
    </row>
    <row r="15" spans="1:15" s="16" customFormat="1" ht="19.5" customHeight="1">
      <c r="A15" s="9"/>
      <c r="B15" s="31" t="s">
        <v>77</v>
      </c>
      <c r="C15" s="101">
        <v>-69.453000000000003</v>
      </c>
      <c r="D15" s="102">
        <v>-67.731000000000009</v>
      </c>
      <c r="E15" s="33">
        <f t="shared" si="0"/>
        <v>2.5424104176817064E-2</v>
      </c>
      <c r="F15" s="63">
        <v>2.5424104176817064E-2</v>
      </c>
      <c r="G15" s="102">
        <v>-16.709</v>
      </c>
      <c r="H15" s="102">
        <v>-16.494</v>
      </c>
      <c r="I15" s="102">
        <v>-16.68</v>
      </c>
      <c r="J15" s="102">
        <v>-17.847999999999999</v>
      </c>
      <c r="K15" s="102">
        <v>-17.034000000000002</v>
      </c>
      <c r="L15" s="102">
        <v>-17.384</v>
      </c>
      <c r="M15" s="102">
        <v>-16.845000000000002</v>
      </c>
      <c r="N15" s="102">
        <v>-18.190000000000001</v>
      </c>
      <c r="O15" s="34"/>
    </row>
    <row r="16" spans="1:15" s="16" customFormat="1" ht="19.5" customHeight="1">
      <c r="A16" s="9"/>
      <c r="B16" s="31" t="s">
        <v>78</v>
      </c>
      <c r="C16" s="101">
        <v>0.41899999999999998</v>
      </c>
      <c r="D16" s="102">
        <v>0.621</v>
      </c>
      <c r="E16" s="33">
        <f t="shared" si="0"/>
        <v>-0.32528180354267311</v>
      </c>
      <c r="F16" s="63">
        <v>-0.32528180354267311</v>
      </c>
      <c r="G16" s="102">
        <v>0.17100000000000001</v>
      </c>
      <c r="H16" s="102">
        <v>0.13100000000000001</v>
      </c>
      <c r="I16" s="102">
        <v>-0.105</v>
      </c>
      <c r="J16" s="102">
        <v>0.42399999999999999</v>
      </c>
      <c r="K16" s="102">
        <v>0.10199999999999999</v>
      </c>
      <c r="L16" s="102">
        <v>0.108</v>
      </c>
      <c r="M16" s="102">
        <v>0.10199999999999999</v>
      </c>
      <c r="N16" s="102">
        <v>0.107</v>
      </c>
      <c r="O16" s="34"/>
    </row>
    <row r="17" spans="1:15" s="16" customFormat="1" ht="19.5" customHeight="1">
      <c r="A17" s="9"/>
      <c r="B17" s="31" t="s">
        <v>79</v>
      </c>
      <c r="C17" s="101">
        <v>-14.956</v>
      </c>
      <c r="D17" s="102">
        <v>-15.403</v>
      </c>
      <c r="E17" s="33">
        <f t="shared" si="0"/>
        <v>-2.9020320716743542E-2</v>
      </c>
      <c r="F17" s="63">
        <v>-2.9020320716743493E-2</v>
      </c>
      <c r="G17" s="102">
        <v>-3.5009999999999999</v>
      </c>
      <c r="H17" s="102">
        <v>-3.5830000000000002</v>
      </c>
      <c r="I17" s="102">
        <v>-3.5289999999999999</v>
      </c>
      <c r="J17" s="102">
        <v>-4.79</v>
      </c>
      <c r="K17" s="102">
        <v>-3.5019999999999998</v>
      </c>
      <c r="L17" s="102">
        <v>-3.4870000000000001</v>
      </c>
      <c r="M17" s="102">
        <v>-3.379</v>
      </c>
      <c r="N17" s="102">
        <v>-4.5880000000000001</v>
      </c>
      <c r="O17" s="34"/>
    </row>
    <row r="18" spans="1:15" s="39" customFormat="1" ht="19.5" customHeight="1">
      <c r="A18" s="35"/>
      <c r="B18" s="40" t="s">
        <v>80</v>
      </c>
      <c r="C18" s="103">
        <v>-147.05099999999999</v>
      </c>
      <c r="D18" s="57">
        <v>-142.452</v>
      </c>
      <c r="E18" s="38">
        <f t="shared" si="0"/>
        <v>3.2284559009350344E-2</v>
      </c>
      <c r="F18" s="89">
        <v>3.2284559009350518E-2</v>
      </c>
      <c r="G18" s="57">
        <v>-35.365000000000002</v>
      </c>
      <c r="H18" s="57">
        <v>-35.295999999999999</v>
      </c>
      <c r="I18" s="57">
        <v>-34.792000000000002</v>
      </c>
      <c r="J18" s="57">
        <v>-36.999000000000002</v>
      </c>
      <c r="K18" s="57">
        <v>-35.988999999999997</v>
      </c>
      <c r="L18" s="57">
        <v>-36.404000000000003</v>
      </c>
      <c r="M18" s="57">
        <v>-35.451999999999998</v>
      </c>
      <c r="N18" s="57">
        <v>-39.206000000000003</v>
      </c>
      <c r="O18" s="15"/>
    </row>
    <row r="19" spans="1:15" s="39" customFormat="1" ht="19.5" customHeight="1">
      <c r="A19" s="35"/>
      <c r="B19" s="40" t="s">
        <v>81</v>
      </c>
      <c r="C19" s="103">
        <v>255.10599999999999</v>
      </c>
      <c r="D19" s="57">
        <v>230.684</v>
      </c>
      <c r="E19" s="38">
        <f t="shared" si="0"/>
        <v>0.10586776716200519</v>
      </c>
      <c r="F19" s="89">
        <v>0.10586776716200516</v>
      </c>
      <c r="G19" s="57">
        <v>52.402999999999999</v>
      </c>
      <c r="H19" s="57">
        <v>60.66</v>
      </c>
      <c r="I19" s="57">
        <v>58.85</v>
      </c>
      <c r="J19" s="57">
        <v>58.771000000000001</v>
      </c>
      <c r="K19" s="57">
        <v>59.988</v>
      </c>
      <c r="L19" s="57">
        <v>61.363</v>
      </c>
      <c r="M19" s="57">
        <v>70.956999999999994</v>
      </c>
      <c r="N19" s="57">
        <v>62.798000000000002</v>
      </c>
      <c r="O19" s="15"/>
    </row>
    <row r="20" spans="1:15" s="16" customFormat="1" ht="19.5" customHeight="1">
      <c r="A20" s="9"/>
      <c r="B20" s="41" t="s">
        <v>82</v>
      </c>
      <c r="C20" s="101">
        <v>-93.263000000000005</v>
      </c>
      <c r="D20" s="102">
        <v>-124.965</v>
      </c>
      <c r="E20" s="33">
        <f t="shared" si="0"/>
        <v>-0.25368703236906331</v>
      </c>
      <c r="F20" s="63">
        <v>-0.25368703236906331</v>
      </c>
      <c r="G20" s="102">
        <v>-22.997</v>
      </c>
      <c r="H20" s="102">
        <v>-22.457000000000001</v>
      </c>
      <c r="I20" s="102">
        <v>-22.123000000000001</v>
      </c>
      <c r="J20" s="102">
        <v>-57.387999999999998</v>
      </c>
      <c r="K20" s="102">
        <v>-14.427</v>
      </c>
      <c r="L20" s="102">
        <v>-22.875</v>
      </c>
      <c r="M20" s="102">
        <v>-27.556999999999999</v>
      </c>
      <c r="N20" s="102">
        <v>-28.404</v>
      </c>
      <c r="O20" s="34"/>
    </row>
    <row r="21" spans="1:15" s="39" customFormat="1" ht="19.5" customHeight="1">
      <c r="A21" s="35"/>
      <c r="B21" s="40" t="s">
        <v>83</v>
      </c>
      <c r="C21" s="103">
        <v>161.84299999999999</v>
      </c>
      <c r="D21" s="57">
        <v>105.71899999999999</v>
      </c>
      <c r="E21" s="38">
        <f t="shared" si="0"/>
        <v>0.53087902836765388</v>
      </c>
      <c r="F21" s="89">
        <v>0.53087902836765388</v>
      </c>
      <c r="G21" s="57">
        <v>29.405999999999999</v>
      </c>
      <c r="H21" s="57">
        <v>38.203000000000003</v>
      </c>
      <c r="I21" s="57">
        <v>36.726999999999997</v>
      </c>
      <c r="J21" s="57">
        <v>1.383</v>
      </c>
      <c r="K21" s="57">
        <v>45.561</v>
      </c>
      <c r="L21" s="57">
        <v>38.488</v>
      </c>
      <c r="M21" s="57">
        <v>43.4</v>
      </c>
      <c r="N21" s="57">
        <v>34.393999999999998</v>
      </c>
      <c r="O21" s="15"/>
    </row>
    <row r="22" spans="1:15" s="16" customFormat="1" ht="19.5" customHeight="1">
      <c r="A22" s="9"/>
      <c r="B22" s="31" t="s">
        <v>84</v>
      </c>
      <c r="C22" s="101">
        <v>0.32200000000000001</v>
      </c>
      <c r="D22" s="102">
        <v>-5.1150000000000002</v>
      </c>
      <c r="E22" s="33" t="str">
        <f t="shared" si="0"/>
        <v>n.m.</v>
      </c>
      <c r="F22" s="63">
        <v>-1.0629521016617791</v>
      </c>
      <c r="G22" s="102">
        <v>-8.5999999999999993E-2</v>
      </c>
      <c r="H22" s="102">
        <v>-4.2370000000000001</v>
      </c>
      <c r="I22" s="102">
        <v>8.2000000000000003E-2</v>
      </c>
      <c r="J22" s="102">
        <v>-0.874</v>
      </c>
      <c r="K22" s="102">
        <v>1.6E-2</v>
      </c>
      <c r="L22" s="102">
        <v>0.69399999999999995</v>
      </c>
      <c r="M22" s="102">
        <v>-0.11799999999999999</v>
      </c>
      <c r="N22" s="102">
        <v>-0.27</v>
      </c>
      <c r="O22" s="34"/>
    </row>
    <row r="23" spans="1:15" s="16" customFormat="1" ht="19.5" customHeight="1">
      <c r="A23" s="9"/>
      <c r="B23" s="31" t="s">
        <v>85</v>
      </c>
      <c r="C23" s="101">
        <v>0</v>
      </c>
      <c r="D23" s="102">
        <v>0</v>
      </c>
      <c r="E23" s="33" t="str">
        <f t="shared" si="0"/>
        <v>n.m.</v>
      </c>
      <c r="F23" s="63" t="s">
        <v>203</v>
      </c>
      <c r="G23" s="102">
        <v>0</v>
      </c>
      <c r="H23" s="102">
        <v>0</v>
      </c>
      <c r="I23" s="102">
        <v>0</v>
      </c>
      <c r="J23" s="102">
        <v>0</v>
      </c>
      <c r="K23" s="102">
        <v>0</v>
      </c>
      <c r="L23" s="102">
        <v>0</v>
      </c>
      <c r="M23" s="102">
        <v>0</v>
      </c>
      <c r="N23" s="102">
        <v>0</v>
      </c>
      <c r="O23" s="34"/>
    </row>
    <row r="24" spans="1:15" s="16" customFormat="1" ht="19.5" customHeight="1">
      <c r="A24" s="9"/>
      <c r="B24" s="31" t="s">
        <v>86</v>
      </c>
      <c r="C24" s="101">
        <v>-0.66300000000000003</v>
      </c>
      <c r="D24" s="102">
        <v>0.73899999999999999</v>
      </c>
      <c r="E24" s="33" t="str">
        <f t="shared" si="0"/>
        <v>n.m.</v>
      </c>
      <c r="F24" s="63">
        <v>-1.8971583220568335</v>
      </c>
      <c r="G24" s="102">
        <v>0.11600000000000001</v>
      </c>
      <c r="H24" s="102">
        <v>4.2000000000000003E-2</v>
      </c>
      <c r="I24" s="102">
        <v>0.38100000000000001</v>
      </c>
      <c r="J24" s="102">
        <v>0.2</v>
      </c>
      <c r="K24" s="102">
        <v>6.8000000000000005E-2</v>
      </c>
      <c r="L24" s="102">
        <v>6.7000000000000004E-2</v>
      </c>
      <c r="M24" s="102">
        <v>6.0999999999999999E-2</v>
      </c>
      <c r="N24" s="102">
        <v>-0.85899999999999999</v>
      </c>
      <c r="O24" s="34"/>
    </row>
    <row r="25" spans="1:15" s="39" customFormat="1" ht="19.5" customHeight="1">
      <c r="A25" s="35"/>
      <c r="B25" s="40" t="s">
        <v>87</v>
      </c>
      <c r="C25" s="103">
        <v>161.50200000000001</v>
      </c>
      <c r="D25" s="57">
        <v>101.343</v>
      </c>
      <c r="E25" s="38">
        <f t="shared" si="0"/>
        <v>0.59361771409964192</v>
      </c>
      <c r="F25" s="89">
        <v>0.59361771409964181</v>
      </c>
      <c r="G25" s="57">
        <v>29.436</v>
      </c>
      <c r="H25" s="57">
        <v>34.008000000000003</v>
      </c>
      <c r="I25" s="57">
        <v>37.19</v>
      </c>
      <c r="J25" s="57">
        <v>0.70899999999999996</v>
      </c>
      <c r="K25" s="57">
        <v>45.645000000000003</v>
      </c>
      <c r="L25" s="57">
        <v>39.249000000000002</v>
      </c>
      <c r="M25" s="57">
        <v>43.343000000000004</v>
      </c>
      <c r="N25" s="57">
        <v>33.265000000000001</v>
      </c>
      <c r="O25" s="15"/>
    </row>
    <row r="26" spans="1:15" s="252" customFormat="1" ht="19.5" customHeight="1" thickBot="1">
      <c r="A26" s="251"/>
      <c r="B26" s="40" t="s">
        <v>199</v>
      </c>
      <c r="C26" s="104">
        <v>144.059</v>
      </c>
      <c r="D26" s="105">
        <v>90.218000000000004</v>
      </c>
      <c r="E26" s="42">
        <f t="shared" ref="E26" si="1">IF(ISERROR(C26/D26-1)=TRUE,"n.m.",IF(OR(C26/D26-1&gt;150%=TRUE,C26/D26-1&lt;-100%=TRUE)=TRUE,"n.m.",C26/D26-1))</f>
        <v>0.59678778070894944</v>
      </c>
      <c r="F26" s="90">
        <v>0.59678778070894944</v>
      </c>
      <c r="G26" s="57">
        <v>25.504999999999999</v>
      </c>
      <c r="H26" s="57">
        <v>31.109000000000002</v>
      </c>
      <c r="I26" s="57">
        <v>33.119</v>
      </c>
      <c r="J26" s="57">
        <v>0.48499999999999999</v>
      </c>
      <c r="K26" s="57">
        <v>40.720999999999997</v>
      </c>
      <c r="L26" s="57">
        <v>35.093000000000004</v>
      </c>
      <c r="M26" s="57">
        <v>38.686</v>
      </c>
      <c r="N26" s="57">
        <v>29.559000000000001</v>
      </c>
      <c r="O26" s="19"/>
    </row>
    <row r="27" spans="1:15" ht="9" customHeight="1">
      <c r="A27" s="5"/>
      <c r="B27" s="4"/>
      <c r="C27" s="43"/>
      <c r="D27" s="43"/>
      <c r="E27" s="7"/>
      <c r="F27" s="7"/>
      <c r="G27" s="43"/>
      <c r="H27" s="43"/>
      <c r="I27" s="43"/>
      <c r="J27" s="43"/>
      <c r="K27" s="43"/>
      <c r="L27" s="43"/>
      <c r="M27" s="43"/>
      <c r="N27" s="43"/>
      <c r="O27" s="44"/>
    </row>
    <row r="28" spans="1:15" ht="19.5" customHeight="1">
      <c r="A28" s="45" t="s">
        <v>102</v>
      </c>
      <c r="B28" s="46"/>
      <c r="C28" s="43"/>
      <c r="D28" s="43"/>
      <c r="E28" s="7"/>
      <c r="F28" s="7"/>
      <c r="G28" s="43"/>
      <c r="H28" s="43"/>
      <c r="I28" s="43"/>
      <c r="J28" s="43"/>
      <c r="K28" s="43"/>
      <c r="L28" s="43"/>
      <c r="M28" s="43"/>
      <c r="N28" s="43"/>
      <c r="O28" s="44"/>
    </row>
    <row r="29" spans="1:15" ht="19.5" customHeight="1">
      <c r="A29" s="47"/>
      <c r="B29" s="40" t="s">
        <v>95</v>
      </c>
      <c r="C29" s="48">
        <f>-C18/C13</f>
        <v>0.36565570162896577</v>
      </c>
      <c r="D29" s="48">
        <f>-D18/D13</f>
        <v>0.38176964967196941</v>
      </c>
      <c r="E29" s="49">
        <f>(C29-D29)*10000</f>
        <v>-161.13948043003646</v>
      </c>
      <c r="F29" s="125"/>
      <c r="G29" s="48">
        <f t="shared" ref="G29:L29" si="2">-G18/G13</f>
        <v>0.40293728921702671</v>
      </c>
      <c r="H29" s="48">
        <f t="shared" si="2"/>
        <v>0.36783525782650378</v>
      </c>
      <c r="I29" s="48">
        <f t="shared" si="2"/>
        <v>0.37154268383844857</v>
      </c>
      <c r="J29" s="48">
        <f t="shared" si="2"/>
        <v>0.38633183669207483</v>
      </c>
      <c r="K29" s="48">
        <f t="shared" si="2"/>
        <v>0.37497525448805441</v>
      </c>
      <c r="L29" s="48">
        <f t="shared" si="2"/>
        <v>0.37235468000450056</v>
      </c>
      <c r="M29" s="48">
        <f t="shared" ref="M29:N29" si="3">-M18/M13</f>
        <v>0.33316730727664012</v>
      </c>
      <c r="N29" s="48">
        <f t="shared" si="3"/>
        <v>0.38435747617740484</v>
      </c>
      <c r="O29" s="44"/>
    </row>
    <row r="30" spans="1:15" ht="19.5" customHeight="1">
      <c r="A30" s="47"/>
      <c r="B30" s="40" t="s">
        <v>96</v>
      </c>
      <c r="C30" s="50">
        <v>185.34202126749167</v>
      </c>
      <c r="D30" s="50">
        <v>261.02863066733403</v>
      </c>
      <c r="E30" s="49">
        <f>(C30-D30)</f>
        <v>-75.686609399842354</v>
      </c>
      <c r="F30" s="125"/>
      <c r="G30" s="50">
        <v>192.8680867034177</v>
      </c>
      <c r="H30" s="50">
        <v>188.40193825719396</v>
      </c>
      <c r="I30" s="50">
        <v>185.19442830386646</v>
      </c>
      <c r="J30" s="50">
        <v>474.8770409139571</v>
      </c>
      <c r="K30" s="50">
        <v>118.06257328659359</v>
      </c>
      <c r="L30" s="50">
        <v>185.47886944649153</v>
      </c>
      <c r="M30" s="50">
        <v>221.64581690975325</v>
      </c>
      <c r="N30" s="50">
        <v>213.02298355547916</v>
      </c>
      <c r="O30" s="44"/>
    </row>
    <row r="31" spans="1:15" ht="19.5" customHeight="1">
      <c r="A31" s="45" t="s">
        <v>103</v>
      </c>
      <c r="B31" s="51"/>
      <c r="C31" s="53"/>
      <c r="D31" s="53"/>
      <c r="E31" s="53"/>
      <c r="F31" s="126"/>
      <c r="G31" s="52"/>
      <c r="H31" s="52"/>
      <c r="I31" s="52"/>
      <c r="J31" s="52"/>
      <c r="K31" s="52"/>
      <c r="L31" s="52"/>
      <c r="M31" s="52"/>
      <c r="N31" s="52"/>
      <c r="O31" s="5"/>
    </row>
    <row r="32" spans="1:15" ht="19.5" customHeight="1">
      <c r="A32" s="54"/>
      <c r="B32" s="40" t="s">
        <v>98</v>
      </c>
      <c r="C32" s="57">
        <v>5683.3320000000003</v>
      </c>
      <c r="D32" s="57">
        <v>4872.1130000000003</v>
      </c>
      <c r="E32" s="38">
        <f>IF(C32*D32&gt;0,C32/D32-1,"n.m.")</f>
        <v>0.16650250107089071</v>
      </c>
      <c r="F32" s="127"/>
      <c r="G32" s="57">
        <v>4774.8609999999999</v>
      </c>
      <c r="H32" s="57">
        <v>4760.9219999999996</v>
      </c>
      <c r="I32" s="57">
        <v>4795.7370000000001</v>
      </c>
      <c r="J32" s="57">
        <v>4872.1130000000003</v>
      </c>
      <c r="K32" s="57">
        <v>4903.72</v>
      </c>
      <c r="L32" s="57">
        <v>4962.6329999999998</v>
      </c>
      <c r="M32" s="57">
        <v>4983.6859999999997</v>
      </c>
      <c r="N32" s="57">
        <v>5683.3320000000003</v>
      </c>
      <c r="O32" s="5"/>
    </row>
    <row r="33" spans="1:15" ht="19.5" customHeight="1">
      <c r="A33" s="54"/>
      <c r="B33" s="36" t="s">
        <v>104</v>
      </c>
      <c r="C33" s="57">
        <v>5450.3639999999996</v>
      </c>
      <c r="D33" s="57">
        <v>4359.3770000000004</v>
      </c>
      <c r="E33" s="38">
        <f>IF(C33*D33&gt;0,C33/D33-1,"n.m.")</f>
        <v>0.25026213608045356</v>
      </c>
      <c r="F33" s="127"/>
      <c r="G33" s="57">
        <v>4093.8290000000002</v>
      </c>
      <c r="H33" s="57">
        <v>4156.8770000000004</v>
      </c>
      <c r="I33" s="57">
        <v>4293.54</v>
      </c>
      <c r="J33" s="57">
        <v>4359.3770000000004</v>
      </c>
      <c r="K33" s="57">
        <v>4467.2190000000001</v>
      </c>
      <c r="L33" s="57">
        <v>4783.8419999999996</v>
      </c>
      <c r="M33" s="57">
        <v>5024.1400000000003</v>
      </c>
      <c r="N33" s="57">
        <v>5450.3639999999996</v>
      </c>
      <c r="O33" s="5"/>
    </row>
    <row r="34" spans="1:15" ht="19.5" customHeight="1">
      <c r="A34" s="47"/>
      <c r="B34" s="40" t="s">
        <v>189</v>
      </c>
      <c r="C34" s="57">
        <v>5117.585</v>
      </c>
      <c r="D34" s="57">
        <v>5039.259</v>
      </c>
      <c r="E34" s="38">
        <f>IF(C34*D34&gt;0,C34/D34-1,"n.m.")</f>
        <v>1.5543158230208132E-2</v>
      </c>
      <c r="F34" s="127"/>
      <c r="G34" s="57">
        <v>5245.1875</v>
      </c>
      <c r="H34" s="57">
        <v>5274.2309999999998</v>
      </c>
      <c r="I34" s="57">
        <v>5319.5254999999997</v>
      </c>
      <c r="J34" s="57">
        <v>5039.259</v>
      </c>
      <c r="K34" s="57">
        <v>4980.3485000000001</v>
      </c>
      <c r="L34" s="57">
        <v>4953.0919999999996</v>
      </c>
      <c r="M34" s="57">
        <v>4976.1719999999996</v>
      </c>
      <c r="N34" s="57">
        <v>5117.585</v>
      </c>
      <c r="O34" s="5"/>
    </row>
    <row r="35" spans="1:15" ht="19.5" customHeight="1">
      <c r="A35" s="45" t="s">
        <v>8</v>
      </c>
      <c r="B35" s="51"/>
      <c r="C35" s="57"/>
      <c r="D35" s="57"/>
      <c r="E35" s="56"/>
      <c r="F35" s="128"/>
      <c r="G35" s="57"/>
      <c r="H35" s="57"/>
      <c r="I35" s="57"/>
      <c r="J35" s="57"/>
      <c r="K35" s="57"/>
      <c r="L35" s="57"/>
      <c r="M35" s="57"/>
      <c r="N35" s="57"/>
      <c r="O35" s="5"/>
    </row>
    <row r="36" spans="1:15" ht="19.5" customHeight="1">
      <c r="A36" s="5"/>
      <c r="B36" s="40" t="s">
        <v>99</v>
      </c>
      <c r="C36" s="57">
        <v>4135.5200000000004</v>
      </c>
      <c r="D36" s="57">
        <v>4139.25</v>
      </c>
      <c r="E36" s="38">
        <f>IF(C36*D36&gt;0,C36/D36-1,"n.m.")</f>
        <v>-9.0112943166020809E-4</v>
      </c>
      <c r="F36" s="127"/>
      <c r="G36" s="57">
        <v>4109.5</v>
      </c>
      <c r="H36" s="57">
        <v>4129.5</v>
      </c>
      <c r="I36" s="57">
        <v>4125.25</v>
      </c>
      <c r="J36" s="57">
        <v>4139.25</v>
      </c>
      <c r="K36" s="57">
        <v>4136</v>
      </c>
      <c r="L36" s="57">
        <v>4149.63</v>
      </c>
      <c r="M36" s="57">
        <v>4129.7700000000004</v>
      </c>
      <c r="N36" s="57">
        <v>4135.5200000000004</v>
      </c>
      <c r="O36" s="5"/>
    </row>
    <row r="37" spans="1:15" ht="19.5" customHeight="1">
      <c r="A37" s="5"/>
      <c r="B37" s="36" t="s">
        <v>100</v>
      </c>
      <c r="C37" s="57">
        <v>203</v>
      </c>
      <c r="D37" s="57">
        <v>206</v>
      </c>
      <c r="E37" s="38">
        <f>IF(C37*D37&gt;0,C37/D37-1,"n.m.")</f>
        <v>-1.4563106796116498E-2</v>
      </c>
      <c r="F37" s="125"/>
      <c r="G37" s="57">
        <v>213</v>
      </c>
      <c r="H37" s="57">
        <v>212</v>
      </c>
      <c r="I37" s="57">
        <v>211</v>
      </c>
      <c r="J37" s="57">
        <v>206</v>
      </c>
      <c r="K37" s="57">
        <v>206</v>
      </c>
      <c r="L37" s="57">
        <v>203</v>
      </c>
      <c r="M37" s="57">
        <v>202</v>
      </c>
      <c r="N37" s="57">
        <v>203</v>
      </c>
      <c r="O37" s="5"/>
    </row>
    <row r="38" spans="1:15">
      <c r="B38" s="152"/>
    </row>
    <row r="40" spans="1:15">
      <c r="C40" s="57"/>
      <c r="D40" s="57"/>
      <c r="H40" s="57"/>
      <c r="I40" s="57"/>
      <c r="J40" s="57"/>
      <c r="K40" s="57"/>
      <c r="L40" s="57"/>
      <c r="M40" s="57"/>
      <c r="N40" s="57"/>
    </row>
    <row r="41" spans="1:15">
      <c r="C41" s="57"/>
    </row>
    <row r="42" spans="1:15">
      <c r="C42" s="57"/>
      <c r="D42" s="57"/>
      <c r="H42" s="57"/>
      <c r="I42" s="57"/>
      <c r="J42" s="57"/>
      <c r="K42" s="57"/>
      <c r="L42" s="57"/>
      <c r="M42" s="57"/>
      <c r="N42" s="57"/>
    </row>
    <row r="43" spans="1:15">
      <c r="C43" s="57"/>
      <c r="D43" s="57"/>
      <c r="H43" s="57"/>
      <c r="I43" s="57"/>
      <c r="J43" s="57"/>
      <c r="K43" s="57"/>
      <c r="L43" s="57"/>
      <c r="M43" s="57"/>
      <c r="N43" s="57"/>
    </row>
    <row r="44" spans="1:15">
      <c r="C44" s="57"/>
      <c r="D44" s="57"/>
      <c r="H44" s="57"/>
      <c r="I44" s="57"/>
      <c r="J44" s="57"/>
      <c r="K44" s="57"/>
      <c r="L44" s="57"/>
      <c r="M44" s="57"/>
      <c r="N44" s="57"/>
    </row>
    <row r="46" spans="1:15">
      <c r="C46" s="57"/>
      <c r="D46" s="57"/>
      <c r="H46" s="57"/>
      <c r="I46" s="57"/>
      <c r="J46" s="57"/>
      <c r="K46" s="57"/>
      <c r="L46" s="57"/>
      <c r="M46" s="57"/>
      <c r="N46"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C6:N6"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C6" sqref="C6:N6"/>
    </sheetView>
  </sheetViews>
  <sheetFormatPr defaultRowHeight="12.75"/>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64" t="s">
        <v>31</v>
      </c>
      <c r="B2" s="264"/>
      <c r="C2" s="264"/>
      <c r="D2" s="264"/>
      <c r="E2" s="264"/>
      <c r="F2" s="264"/>
      <c r="G2" s="264"/>
      <c r="H2" s="264"/>
      <c r="I2" s="264"/>
      <c r="J2" s="264"/>
      <c r="K2" s="264"/>
      <c r="L2" s="264"/>
      <c r="M2" s="264"/>
      <c r="N2" s="264"/>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1" t="s">
        <v>202</v>
      </c>
      <c r="D5" s="12"/>
      <c r="E5" s="13" t="s">
        <v>4</v>
      </c>
      <c r="F5" s="65" t="s">
        <v>5</v>
      </c>
      <c r="G5" s="15" t="s">
        <v>50</v>
      </c>
      <c r="H5" s="15" t="s">
        <v>66</v>
      </c>
      <c r="I5" s="15" t="s">
        <v>68</v>
      </c>
      <c r="J5" s="15" t="s">
        <v>69</v>
      </c>
      <c r="K5" s="15" t="s">
        <v>50</v>
      </c>
      <c r="L5" s="15" t="s">
        <v>66</v>
      </c>
      <c r="M5" s="15" t="s">
        <v>68</v>
      </c>
      <c r="N5" s="15" t="s">
        <v>69</v>
      </c>
      <c r="O5" s="10"/>
    </row>
    <row r="6" spans="1:15" s="16" customFormat="1" ht="15" customHeight="1">
      <c r="A6" s="9"/>
      <c r="B6" s="67" t="s">
        <v>6</v>
      </c>
      <c r="C6" s="18" t="s">
        <v>67</v>
      </c>
      <c r="D6" s="19" t="s">
        <v>101</v>
      </c>
      <c r="E6" s="20" t="s">
        <v>7</v>
      </c>
      <c r="F6" s="66" t="s">
        <v>10</v>
      </c>
      <c r="G6" s="15" t="s">
        <v>101</v>
      </c>
      <c r="H6" s="15" t="s">
        <v>101</v>
      </c>
      <c r="I6" s="15" t="s">
        <v>101</v>
      </c>
      <c r="J6" s="15" t="s">
        <v>101</v>
      </c>
      <c r="K6" s="15" t="s">
        <v>67</v>
      </c>
      <c r="L6" s="15" t="s">
        <v>67</v>
      </c>
      <c r="M6" s="15" t="s">
        <v>67</v>
      </c>
      <c r="N6" s="15" t="s">
        <v>67</v>
      </c>
      <c r="O6" s="10"/>
    </row>
    <row r="7" spans="1:15" s="16" customFormat="1" ht="6" customHeight="1">
      <c r="A7" s="21"/>
      <c r="B7" s="22"/>
      <c r="C7" s="23"/>
      <c r="D7" s="24"/>
      <c r="E7" s="25"/>
      <c r="F7" s="26"/>
      <c r="G7" s="27"/>
      <c r="H7" s="27"/>
      <c r="I7" s="27"/>
      <c r="J7" s="27"/>
      <c r="K7" s="27"/>
      <c r="L7" s="27"/>
      <c r="M7" s="27"/>
      <c r="N7" s="27"/>
      <c r="O7" s="29"/>
    </row>
    <row r="8" spans="1:15" s="16" customFormat="1" ht="19.5" customHeight="1">
      <c r="A8" s="9"/>
      <c r="B8" s="31" t="s">
        <v>70</v>
      </c>
      <c r="C8" s="101">
        <v>343.44900000000001</v>
      </c>
      <c r="D8" s="102">
        <v>338.46499999999997</v>
      </c>
      <c r="E8" s="33">
        <f t="shared" ref="E8:E25" si="0">IF(ISERROR(C8/D8-1)=TRUE,"n.m.",IF(OR(C8/D8-1&gt;150%=TRUE,C8/D8-1&lt;-100%=TRUE)=TRUE,"n.m.",C8/D8-1))</f>
        <v>1.4725303945755108E-2</v>
      </c>
      <c r="F8" s="63">
        <v>2.2196188162807585E-2</v>
      </c>
      <c r="G8" s="102">
        <v>79.522000000000006</v>
      </c>
      <c r="H8" s="102">
        <v>84.88</v>
      </c>
      <c r="I8" s="102">
        <v>86.997</v>
      </c>
      <c r="J8" s="102">
        <v>87.066000000000003</v>
      </c>
      <c r="K8" s="102">
        <v>82.86</v>
      </c>
      <c r="L8" s="102">
        <v>84.923000000000002</v>
      </c>
      <c r="M8" s="102">
        <v>86.89</v>
      </c>
      <c r="N8" s="102">
        <v>88.775999999999996</v>
      </c>
      <c r="O8" s="34"/>
    </row>
    <row r="9" spans="1:15" s="16" customFormat="1" ht="19.5" customHeight="1">
      <c r="A9" s="9"/>
      <c r="B9" s="31" t="s">
        <v>71</v>
      </c>
      <c r="C9" s="101">
        <v>6.0229999999999997</v>
      </c>
      <c r="D9" s="102">
        <v>5.242</v>
      </c>
      <c r="E9" s="33">
        <f t="shared" si="0"/>
        <v>0.14898893552079362</v>
      </c>
      <c r="F9" s="63">
        <v>0.15032447879070168</v>
      </c>
      <c r="G9" s="102">
        <v>1.6659999999999999</v>
      </c>
      <c r="H9" s="102">
        <v>2.0089999999999999</v>
      </c>
      <c r="I9" s="102">
        <v>0.86599999999999999</v>
      </c>
      <c r="J9" s="102">
        <v>0.70099999999999996</v>
      </c>
      <c r="K9" s="102">
        <v>1.5820000000000001</v>
      </c>
      <c r="L9" s="102">
        <v>2.0289999999999999</v>
      </c>
      <c r="M9" s="102">
        <v>1.4810000000000001</v>
      </c>
      <c r="N9" s="102">
        <v>0.93100000000000005</v>
      </c>
      <c r="O9" s="34"/>
    </row>
    <row r="10" spans="1:15" s="16" customFormat="1" ht="19.5" customHeight="1">
      <c r="A10" s="9"/>
      <c r="B10" s="31" t="s">
        <v>72</v>
      </c>
      <c r="C10" s="101">
        <v>123.953</v>
      </c>
      <c r="D10" s="102">
        <v>118.68</v>
      </c>
      <c r="E10" s="33">
        <f t="shared" si="0"/>
        <v>4.4430401078530357E-2</v>
      </c>
      <c r="F10" s="63">
        <v>5.2120412885011423E-2</v>
      </c>
      <c r="G10" s="102">
        <v>27.966000000000001</v>
      </c>
      <c r="H10" s="102">
        <v>28.405000000000001</v>
      </c>
      <c r="I10" s="102">
        <v>33.896999999999998</v>
      </c>
      <c r="J10" s="102">
        <v>28.411999999999999</v>
      </c>
      <c r="K10" s="102">
        <v>29.201000000000001</v>
      </c>
      <c r="L10" s="102">
        <v>31.710999999999999</v>
      </c>
      <c r="M10" s="102">
        <v>32.847000000000001</v>
      </c>
      <c r="N10" s="102">
        <v>30.193999999999999</v>
      </c>
      <c r="O10" s="34"/>
    </row>
    <row r="11" spans="1:15" s="16" customFormat="1" ht="19.5" customHeight="1">
      <c r="A11" s="9"/>
      <c r="B11" s="31" t="s">
        <v>73</v>
      </c>
      <c r="C11" s="101">
        <v>27.353000000000002</v>
      </c>
      <c r="D11" s="102">
        <v>48.628</v>
      </c>
      <c r="E11" s="33">
        <f t="shared" si="0"/>
        <v>-0.43750514107098792</v>
      </c>
      <c r="F11" s="63">
        <v>-0.43336359378029565</v>
      </c>
      <c r="G11" s="102">
        <v>24.504999999999999</v>
      </c>
      <c r="H11" s="102">
        <v>2.528</v>
      </c>
      <c r="I11" s="102">
        <v>-5.5E-2</v>
      </c>
      <c r="J11" s="102">
        <v>21.65</v>
      </c>
      <c r="K11" s="102">
        <v>1.873</v>
      </c>
      <c r="L11" s="102">
        <v>4.8179999999999996</v>
      </c>
      <c r="M11" s="102">
        <v>11.25</v>
      </c>
      <c r="N11" s="102">
        <v>9.4120000000000008</v>
      </c>
      <c r="O11" s="34"/>
    </row>
    <row r="12" spans="1:15" s="16" customFormat="1" ht="19.5" customHeight="1">
      <c r="A12" s="9"/>
      <c r="B12" s="31" t="s">
        <v>74</v>
      </c>
      <c r="C12" s="101">
        <v>39.417999999999999</v>
      </c>
      <c r="D12" s="102">
        <v>49.281999999999996</v>
      </c>
      <c r="E12" s="33">
        <f t="shared" si="0"/>
        <v>-0.20015421452051452</v>
      </c>
      <c r="F12" s="63">
        <v>-0.19429582647975951</v>
      </c>
      <c r="G12" s="102">
        <v>4.6779999999999999</v>
      </c>
      <c r="H12" s="102">
        <v>11.586</v>
      </c>
      <c r="I12" s="102">
        <v>30.305</v>
      </c>
      <c r="J12" s="102">
        <v>2.7130000000000001</v>
      </c>
      <c r="K12" s="102">
        <v>2.9609999999999999</v>
      </c>
      <c r="L12" s="102">
        <v>9.9109999999999996</v>
      </c>
      <c r="M12" s="102">
        <v>29.887</v>
      </c>
      <c r="N12" s="102">
        <v>-3.3410000000000002</v>
      </c>
      <c r="O12" s="34"/>
    </row>
    <row r="13" spans="1:15" s="39" customFormat="1" ht="19.5" customHeight="1">
      <c r="A13" s="35"/>
      <c r="B13" s="36" t="s">
        <v>75</v>
      </c>
      <c r="C13" s="103">
        <v>540.19600000000003</v>
      </c>
      <c r="D13" s="57">
        <v>560.29700000000003</v>
      </c>
      <c r="E13" s="38">
        <f t="shared" si="0"/>
        <v>-3.5875615967959851E-2</v>
      </c>
      <c r="F13" s="89">
        <v>-2.8850291389874119E-2</v>
      </c>
      <c r="G13" s="57">
        <v>138.33699999999999</v>
      </c>
      <c r="H13" s="57">
        <v>129.40799999999999</v>
      </c>
      <c r="I13" s="57">
        <v>152.01</v>
      </c>
      <c r="J13" s="57">
        <v>140.542</v>
      </c>
      <c r="K13" s="57">
        <v>118.477</v>
      </c>
      <c r="L13" s="57">
        <v>133.392</v>
      </c>
      <c r="M13" s="57">
        <v>162.35499999999999</v>
      </c>
      <c r="N13" s="57">
        <v>125.97199999999999</v>
      </c>
      <c r="O13" s="15"/>
    </row>
    <row r="14" spans="1:15" s="16" customFormat="1" ht="19.5" customHeight="1">
      <c r="A14" s="9"/>
      <c r="B14" s="31" t="s">
        <v>76</v>
      </c>
      <c r="C14" s="101">
        <v>-132.99600000000001</v>
      </c>
      <c r="D14" s="102">
        <v>-129.833</v>
      </c>
      <c r="E14" s="33">
        <f t="shared" si="0"/>
        <v>2.4362065114416298E-2</v>
      </c>
      <c r="F14" s="63">
        <v>3.1899069708395976E-2</v>
      </c>
      <c r="G14" s="102">
        <v>-32.39</v>
      </c>
      <c r="H14" s="102">
        <v>-34.015999999999998</v>
      </c>
      <c r="I14" s="102">
        <v>-33.844999999999999</v>
      </c>
      <c r="J14" s="102">
        <v>-29.582000000000001</v>
      </c>
      <c r="K14" s="102">
        <v>-30.021999999999998</v>
      </c>
      <c r="L14" s="102">
        <v>-33.095999999999997</v>
      </c>
      <c r="M14" s="102">
        <v>-34.966999999999999</v>
      </c>
      <c r="N14" s="102">
        <v>-34.911000000000001</v>
      </c>
      <c r="O14" s="34"/>
    </row>
    <row r="15" spans="1:15" s="16" customFormat="1" ht="19.5" customHeight="1">
      <c r="A15" s="9"/>
      <c r="B15" s="31" t="s">
        <v>77</v>
      </c>
      <c r="C15" s="101">
        <v>-95.411000000000001</v>
      </c>
      <c r="D15" s="102">
        <v>-97.564000000000007</v>
      </c>
      <c r="E15" s="33">
        <f t="shared" si="0"/>
        <v>-2.2067565905456998E-2</v>
      </c>
      <c r="F15" s="63">
        <v>-1.4872342767502156E-2</v>
      </c>
      <c r="G15" s="102">
        <v>-22.062999999999999</v>
      </c>
      <c r="H15" s="102">
        <v>-23.864999999999998</v>
      </c>
      <c r="I15" s="102">
        <v>-24.654</v>
      </c>
      <c r="J15" s="102">
        <v>-26.981999999999999</v>
      </c>
      <c r="K15" s="102">
        <v>-22.712</v>
      </c>
      <c r="L15" s="102">
        <v>-24.420999999999999</v>
      </c>
      <c r="M15" s="102">
        <v>-23.777999999999999</v>
      </c>
      <c r="N15" s="102">
        <v>-24.5</v>
      </c>
      <c r="O15" s="34"/>
    </row>
    <row r="16" spans="1:15" s="16" customFormat="1" ht="19.5" customHeight="1">
      <c r="A16" s="9"/>
      <c r="B16" s="31" t="s">
        <v>78</v>
      </c>
      <c r="C16" s="101">
        <v>6.5000000000000002E-2</v>
      </c>
      <c r="D16" s="102">
        <v>0.10299999999999999</v>
      </c>
      <c r="E16" s="33">
        <f t="shared" si="0"/>
        <v>-0.3689320388349514</v>
      </c>
      <c r="F16" s="63">
        <v>-0.36428560026683127</v>
      </c>
      <c r="G16" s="102">
        <v>0.05</v>
      </c>
      <c r="H16" s="102">
        <v>2.5000000000000001E-2</v>
      </c>
      <c r="I16" s="102">
        <v>2.4E-2</v>
      </c>
      <c r="J16" s="102">
        <v>4.0000000000000001E-3</v>
      </c>
      <c r="K16" s="102">
        <v>0.01</v>
      </c>
      <c r="L16" s="102">
        <v>2.9000000000000001E-2</v>
      </c>
      <c r="M16" s="102">
        <v>0.01</v>
      </c>
      <c r="N16" s="102">
        <v>1.6E-2</v>
      </c>
      <c r="O16" s="34"/>
    </row>
    <row r="17" spans="1:15" s="16" customFormat="1" ht="19.5" customHeight="1">
      <c r="A17" s="9"/>
      <c r="B17" s="31" t="s">
        <v>79</v>
      </c>
      <c r="C17" s="101">
        <v>-25.242000000000001</v>
      </c>
      <c r="D17" s="102">
        <v>-28.937000000000001</v>
      </c>
      <c r="E17" s="33">
        <f t="shared" si="0"/>
        <v>-0.12769119120848738</v>
      </c>
      <c r="F17" s="63">
        <v>-0.12127083840999872</v>
      </c>
      <c r="G17" s="102">
        <v>-7.0960000000000001</v>
      </c>
      <c r="H17" s="102">
        <v>-7.3739999999999997</v>
      </c>
      <c r="I17" s="102">
        <v>-7.49</v>
      </c>
      <c r="J17" s="102">
        <v>-6.9770000000000003</v>
      </c>
      <c r="K17" s="102">
        <v>-6.8529999999999998</v>
      </c>
      <c r="L17" s="102">
        <v>-7.0490000000000004</v>
      </c>
      <c r="M17" s="102">
        <v>-6.3789999999999996</v>
      </c>
      <c r="N17" s="102">
        <v>-4.9610000000000003</v>
      </c>
      <c r="O17" s="34"/>
    </row>
    <row r="18" spans="1:15" s="39" customFormat="1" ht="19.5" customHeight="1">
      <c r="A18" s="35"/>
      <c r="B18" s="40" t="s">
        <v>80</v>
      </c>
      <c r="C18" s="103">
        <v>-253.584</v>
      </c>
      <c r="D18" s="57">
        <v>-256.23099999999999</v>
      </c>
      <c r="E18" s="38">
        <f t="shared" si="0"/>
        <v>-1.0330522067977688E-2</v>
      </c>
      <c r="F18" s="89">
        <v>-3.0486167782841603E-3</v>
      </c>
      <c r="G18" s="57">
        <v>-61.499000000000002</v>
      </c>
      <c r="H18" s="57">
        <v>-65.23</v>
      </c>
      <c r="I18" s="57">
        <v>-65.965000000000003</v>
      </c>
      <c r="J18" s="57">
        <v>-63.536999999999999</v>
      </c>
      <c r="K18" s="57">
        <v>-59.576999999999998</v>
      </c>
      <c r="L18" s="57">
        <v>-64.537000000000006</v>
      </c>
      <c r="M18" s="57">
        <v>-65.114000000000004</v>
      </c>
      <c r="N18" s="57">
        <v>-64.355999999999995</v>
      </c>
      <c r="O18" s="15"/>
    </row>
    <row r="19" spans="1:15" s="39" customFormat="1" ht="19.5" customHeight="1">
      <c r="A19" s="35"/>
      <c r="B19" s="40" t="s">
        <v>81</v>
      </c>
      <c r="C19" s="103">
        <v>286.61200000000002</v>
      </c>
      <c r="D19" s="57">
        <v>304.06599999999997</v>
      </c>
      <c r="E19" s="38">
        <f t="shared" si="0"/>
        <v>-5.7402011405418452E-2</v>
      </c>
      <c r="F19" s="89">
        <v>-5.0593761375327513E-2</v>
      </c>
      <c r="G19" s="57">
        <v>76.837999999999994</v>
      </c>
      <c r="H19" s="57">
        <v>64.177999999999997</v>
      </c>
      <c r="I19" s="57">
        <v>86.045000000000002</v>
      </c>
      <c r="J19" s="57">
        <v>77.004999999999995</v>
      </c>
      <c r="K19" s="57">
        <v>58.9</v>
      </c>
      <c r="L19" s="57">
        <v>68.855000000000004</v>
      </c>
      <c r="M19" s="57">
        <v>97.241</v>
      </c>
      <c r="N19" s="57">
        <v>61.616</v>
      </c>
      <c r="O19" s="15"/>
    </row>
    <row r="20" spans="1:15" s="16" customFormat="1" ht="19.5" customHeight="1">
      <c r="A20" s="9"/>
      <c r="B20" s="41" t="s">
        <v>82</v>
      </c>
      <c r="C20" s="101">
        <v>-138.40700000000001</v>
      </c>
      <c r="D20" s="102">
        <v>-188.94499999999999</v>
      </c>
      <c r="E20" s="33">
        <f t="shared" si="0"/>
        <v>-0.26747466193865932</v>
      </c>
      <c r="F20" s="63">
        <v>-0.26208121117007238</v>
      </c>
      <c r="G20" s="102">
        <v>-8.6280000000000001</v>
      </c>
      <c r="H20" s="102">
        <v>-57.872</v>
      </c>
      <c r="I20" s="102">
        <v>-27.614000000000001</v>
      </c>
      <c r="J20" s="102">
        <v>-94.831000000000003</v>
      </c>
      <c r="K20" s="102">
        <v>-10.754</v>
      </c>
      <c r="L20" s="102">
        <v>-28.994</v>
      </c>
      <c r="M20" s="102">
        <v>-30.928999999999998</v>
      </c>
      <c r="N20" s="102">
        <v>-67.73</v>
      </c>
      <c r="O20" s="34"/>
    </row>
    <row r="21" spans="1:15" s="39" customFormat="1" ht="19.5" customHeight="1">
      <c r="A21" s="35"/>
      <c r="B21" s="40" t="s">
        <v>83</v>
      </c>
      <c r="C21" s="103">
        <v>148.20500000000001</v>
      </c>
      <c r="D21" s="57">
        <v>115.121</v>
      </c>
      <c r="E21" s="38">
        <f t="shared" si="0"/>
        <v>0.28738457796579264</v>
      </c>
      <c r="F21" s="89">
        <v>0.29655279990910366</v>
      </c>
      <c r="G21" s="57">
        <v>68.209999999999994</v>
      </c>
      <c r="H21" s="57">
        <v>6.306</v>
      </c>
      <c r="I21" s="57">
        <v>58.430999999999997</v>
      </c>
      <c r="J21" s="57">
        <v>-17.826000000000001</v>
      </c>
      <c r="K21" s="57">
        <v>48.146000000000001</v>
      </c>
      <c r="L21" s="57">
        <v>39.860999999999997</v>
      </c>
      <c r="M21" s="57">
        <v>66.311999999999998</v>
      </c>
      <c r="N21" s="57">
        <v>-6.1139999999999999</v>
      </c>
      <c r="O21" s="15"/>
    </row>
    <row r="22" spans="1:15" s="16" customFormat="1" ht="19.5" customHeight="1">
      <c r="A22" s="9"/>
      <c r="B22" s="31" t="s">
        <v>84</v>
      </c>
      <c r="C22" s="101">
        <v>0.41199999999999998</v>
      </c>
      <c r="D22" s="102">
        <v>-9.7000000000000003E-2</v>
      </c>
      <c r="E22" s="33" t="str">
        <f t="shared" si="0"/>
        <v>n.m.</v>
      </c>
      <c r="F22" s="63" t="s">
        <v>27</v>
      </c>
      <c r="G22" s="102">
        <v>-8.6999999999999994E-2</v>
      </c>
      <c r="H22" s="102">
        <v>0.11899999999999999</v>
      </c>
      <c r="I22" s="102">
        <v>-5.3999999999999999E-2</v>
      </c>
      <c r="J22" s="102">
        <v>-7.4999999999999997E-2</v>
      </c>
      <c r="K22" s="102">
        <v>-6.0000000000000001E-3</v>
      </c>
      <c r="L22" s="102">
        <v>0.72799999999999998</v>
      </c>
      <c r="M22" s="102">
        <v>-6.3E-2</v>
      </c>
      <c r="N22" s="102">
        <v>-0.247</v>
      </c>
      <c r="O22" s="34"/>
    </row>
    <row r="23" spans="1:15" s="16" customFormat="1" ht="19.5" customHeight="1">
      <c r="A23" s="9"/>
      <c r="B23" s="31" t="s">
        <v>85</v>
      </c>
      <c r="C23" s="101">
        <v>0</v>
      </c>
      <c r="D23" s="102">
        <v>0</v>
      </c>
      <c r="E23" s="33" t="str">
        <f t="shared" si="0"/>
        <v>n.m.</v>
      </c>
      <c r="F23" s="63" t="s">
        <v>203</v>
      </c>
      <c r="G23" s="102">
        <v>0</v>
      </c>
      <c r="H23" s="102">
        <v>0</v>
      </c>
      <c r="I23" s="102">
        <v>0</v>
      </c>
      <c r="J23" s="102">
        <v>0</v>
      </c>
      <c r="K23" s="102">
        <v>0</v>
      </c>
      <c r="L23" s="102">
        <v>0</v>
      </c>
      <c r="M23" s="102">
        <v>0</v>
      </c>
      <c r="N23" s="102">
        <v>0</v>
      </c>
      <c r="O23" s="34"/>
    </row>
    <row r="24" spans="1:15" s="16" customFormat="1" ht="19.5" customHeight="1">
      <c r="A24" s="9"/>
      <c r="B24" s="31" t="s">
        <v>86</v>
      </c>
      <c r="C24" s="101">
        <v>7.5220000000000002</v>
      </c>
      <c r="D24" s="102">
        <v>-0.73599999999999999</v>
      </c>
      <c r="E24" s="33" t="str">
        <f t="shared" si="0"/>
        <v>n.m.</v>
      </c>
      <c r="F24" s="63" t="s">
        <v>27</v>
      </c>
      <c r="G24" s="102">
        <v>0.18</v>
      </c>
      <c r="H24" s="102">
        <v>0.371</v>
      </c>
      <c r="I24" s="102">
        <v>-3.2000000000000001E-2</v>
      </c>
      <c r="J24" s="102">
        <v>-1.2549999999999999</v>
      </c>
      <c r="K24" s="102">
        <v>-6.7000000000000004E-2</v>
      </c>
      <c r="L24" s="102">
        <v>-0.21199999999999999</v>
      </c>
      <c r="M24" s="102">
        <v>-8.2000000000000003E-2</v>
      </c>
      <c r="N24" s="102">
        <v>7.883</v>
      </c>
      <c r="O24" s="34"/>
    </row>
    <row r="25" spans="1:15" s="39" customFormat="1" ht="19.5" customHeight="1">
      <c r="A25" s="35"/>
      <c r="B25" s="40" t="s">
        <v>87</v>
      </c>
      <c r="C25" s="103">
        <v>156.13900000000001</v>
      </c>
      <c r="D25" s="57">
        <v>114.288</v>
      </c>
      <c r="E25" s="38">
        <f t="shared" si="0"/>
        <v>0.3661889262214757</v>
      </c>
      <c r="F25" s="89">
        <v>0.3753247827224982</v>
      </c>
      <c r="G25" s="57">
        <v>68.302999999999997</v>
      </c>
      <c r="H25" s="57">
        <v>6.7960000000000003</v>
      </c>
      <c r="I25" s="57">
        <v>58.344999999999999</v>
      </c>
      <c r="J25" s="57">
        <v>-19.155999999999999</v>
      </c>
      <c r="K25" s="57">
        <v>48.073</v>
      </c>
      <c r="L25" s="57">
        <v>40.377000000000002</v>
      </c>
      <c r="M25" s="57">
        <v>66.167000000000002</v>
      </c>
      <c r="N25" s="57">
        <v>1.522</v>
      </c>
      <c r="O25" s="15"/>
    </row>
    <row r="26" spans="1:15" s="252" customFormat="1" ht="19.5" customHeight="1" thickBot="1">
      <c r="A26" s="251"/>
      <c r="B26" s="40" t="s">
        <v>199</v>
      </c>
      <c r="C26" s="104">
        <v>97.122</v>
      </c>
      <c r="D26" s="105">
        <v>80.328000000000003</v>
      </c>
      <c r="E26" s="42">
        <f t="shared" ref="E26" si="1">IF(ISERROR(C26/D26-1)=TRUE,"n.m.",IF(OR(C26/D26-1&gt;150%=TRUE,C26/D26-1&lt;-100%=TRUE)=TRUE,"n.m.",C26/D26-1))</f>
        <v>0.20906782193008655</v>
      </c>
      <c r="F26" s="90">
        <v>0.21683881461407403</v>
      </c>
      <c r="G26" s="57">
        <v>45.77</v>
      </c>
      <c r="H26" s="57">
        <v>6.2619999999999996</v>
      </c>
      <c r="I26" s="57">
        <v>41.52</v>
      </c>
      <c r="J26" s="57">
        <v>-13.224</v>
      </c>
      <c r="K26" s="57">
        <v>32.39</v>
      </c>
      <c r="L26" s="57">
        <v>28.260999999999999</v>
      </c>
      <c r="M26" s="57">
        <v>46.715000000000003</v>
      </c>
      <c r="N26" s="57">
        <v>-10.244</v>
      </c>
      <c r="O26" s="19"/>
    </row>
    <row r="27" spans="1:15" ht="9" customHeight="1">
      <c r="A27" s="5"/>
      <c r="B27" s="4"/>
      <c r="C27" s="43"/>
      <c r="D27" s="43"/>
      <c r="E27" s="7"/>
      <c r="F27" s="7"/>
      <c r="G27" s="43"/>
      <c r="H27" s="43"/>
      <c r="I27" s="43"/>
      <c r="J27" s="43"/>
      <c r="K27" s="43"/>
      <c r="L27" s="43"/>
      <c r="M27" s="43"/>
      <c r="N27" s="43"/>
      <c r="O27" s="44"/>
    </row>
    <row r="28" spans="1:15" ht="19.5" customHeight="1">
      <c r="A28" s="45" t="s">
        <v>102</v>
      </c>
      <c r="B28" s="46"/>
      <c r="C28" s="43"/>
      <c r="D28" s="43"/>
      <c r="E28" s="7"/>
      <c r="F28" s="7"/>
      <c r="G28" s="43"/>
      <c r="H28" s="43"/>
      <c r="I28" s="43"/>
      <c r="J28" s="43"/>
      <c r="K28" s="43"/>
      <c r="L28" s="43"/>
      <c r="M28" s="43"/>
      <c r="N28" s="43"/>
      <c r="O28" s="44"/>
    </row>
    <row r="29" spans="1:15" ht="19.5" customHeight="1">
      <c r="A29" s="47"/>
      <c r="B29" s="40" t="s">
        <v>95</v>
      </c>
      <c r="C29" s="48">
        <f>-C18/C13</f>
        <v>0.46942961443624165</v>
      </c>
      <c r="D29" s="48">
        <f>-D18/D13</f>
        <v>0.45731281802329832</v>
      </c>
      <c r="E29" s="49">
        <f>(C29-D29)*10000</f>
        <v>121.16796412943332</v>
      </c>
      <c r="F29" s="125"/>
      <c r="G29" s="48">
        <f t="shared" ref="G29:L29" si="2">-G18/G13</f>
        <v>0.44455930083780915</v>
      </c>
      <c r="H29" s="48">
        <f t="shared" si="2"/>
        <v>0.50406466369930769</v>
      </c>
      <c r="I29" s="48">
        <f t="shared" si="2"/>
        <v>0.43395171370304592</v>
      </c>
      <c r="J29" s="48">
        <f t="shared" si="2"/>
        <v>0.45208549757367905</v>
      </c>
      <c r="K29" s="48">
        <f t="shared" si="2"/>
        <v>0.50285709462596118</v>
      </c>
      <c r="L29" s="48">
        <f t="shared" si="2"/>
        <v>0.48381462156651078</v>
      </c>
      <c r="M29" s="48">
        <f t="shared" ref="M29:N29" si="3">-M18/M13</f>
        <v>0.40105940685534791</v>
      </c>
      <c r="N29" s="48">
        <f t="shared" si="3"/>
        <v>0.5108754326358238</v>
      </c>
      <c r="O29" s="44"/>
    </row>
    <row r="30" spans="1:15" ht="19.5" customHeight="1">
      <c r="A30" s="47"/>
      <c r="B30" s="40" t="s">
        <v>96</v>
      </c>
      <c r="C30" s="50">
        <v>142.76936064532615</v>
      </c>
      <c r="D30" s="50">
        <v>191.39440337116304</v>
      </c>
      <c r="E30" s="49">
        <f>(C30-D30)</f>
        <v>-48.625042725836892</v>
      </c>
      <c r="F30" s="125"/>
      <c r="G30" s="50">
        <v>35.646834809580398</v>
      </c>
      <c r="H30" s="50">
        <v>234.49150792845236</v>
      </c>
      <c r="I30" s="50">
        <v>110.26477882056938</v>
      </c>
      <c r="J30" s="50">
        <v>382.49133424057942</v>
      </c>
      <c r="K30" s="50">
        <v>43.90646705841165</v>
      </c>
      <c r="L30" s="50">
        <v>118.97799323634278</v>
      </c>
      <c r="M30" s="50">
        <v>128.43957071640909</v>
      </c>
      <c r="N30" s="50">
        <v>282.1883743847701</v>
      </c>
      <c r="O30" s="44"/>
    </row>
    <row r="31" spans="1:15" ht="19.5" customHeight="1">
      <c r="A31" s="45" t="s">
        <v>103</v>
      </c>
      <c r="B31" s="51"/>
      <c r="C31" s="53"/>
      <c r="D31" s="53"/>
      <c r="E31" s="53"/>
      <c r="F31" s="126"/>
      <c r="G31" s="52"/>
      <c r="H31" s="52"/>
      <c r="I31" s="52"/>
      <c r="J31" s="52"/>
      <c r="K31" s="52"/>
      <c r="L31" s="52"/>
      <c r="M31" s="52"/>
      <c r="N31" s="52"/>
      <c r="O31" s="5"/>
    </row>
    <row r="32" spans="1:15" ht="19.5" customHeight="1">
      <c r="A32" s="54"/>
      <c r="B32" s="40" t="s">
        <v>98</v>
      </c>
      <c r="C32" s="57">
        <v>9722.6919999999991</v>
      </c>
      <c r="D32" s="57">
        <v>9884.8119999999999</v>
      </c>
      <c r="E32" s="38">
        <f>IF(C32*D32&gt;0,C32/D32-1,"n.m.")</f>
        <v>-1.6400918904679318E-2</v>
      </c>
      <c r="F32" s="127"/>
      <c r="G32" s="57">
        <v>9658.7160000000003</v>
      </c>
      <c r="H32" s="57">
        <v>10085.111999999999</v>
      </c>
      <c r="I32" s="57">
        <v>9949.5720000000001</v>
      </c>
      <c r="J32" s="57">
        <v>9884.8119999999999</v>
      </c>
      <c r="K32" s="57">
        <v>9709.5679999999993</v>
      </c>
      <c r="L32" s="57">
        <v>9785.8019999999997</v>
      </c>
      <c r="M32" s="57">
        <v>9478.6659999999993</v>
      </c>
      <c r="N32" s="57">
        <v>9722.6919999999991</v>
      </c>
      <c r="O32" s="5"/>
    </row>
    <row r="33" spans="1:15" ht="19.5" customHeight="1">
      <c r="A33" s="54"/>
      <c r="B33" s="36" t="s">
        <v>104</v>
      </c>
      <c r="C33" s="57">
        <v>8406.241</v>
      </c>
      <c r="D33" s="57">
        <v>8461.0300000000007</v>
      </c>
      <c r="E33" s="38">
        <f>IF(C33*D33&gt;0,C33/D33-1,"n.m.")</f>
        <v>-6.4754527522064009E-3</v>
      </c>
      <c r="F33" s="127"/>
      <c r="G33" s="57">
        <v>8261.7749999999996</v>
      </c>
      <c r="H33" s="57">
        <v>8308.5630000000001</v>
      </c>
      <c r="I33" s="57">
        <v>8448.7430000000004</v>
      </c>
      <c r="J33" s="57">
        <v>8461.0300000000007</v>
      </c>
      <c r="K33" s="57">
        <v>8476.4709999999995</v>
      </c>
      <c r="L33" s="57">
        <v>8327.8819999999996</v>
      </c>
      <c r="M33" s="57">
        <v>8705.9740000000002</v>
      </c>
      <c r="N33" s="57">
        <v>8406.241</v>
      </c>
      <c r="O33" s="5"/>
    </row>
    <row r="34" spans="1:15" ht="19.5" customHeight="1">
      <c r="A34" s="47"/>
      <c r="B34" s="40" t="s">
        <v>189</v>
      </c>
      <c r="C34" s="57">
        <v>7850.0649999999996</v>
      </c>
      <c r="D34" s="57">
        <v>7992.0839999999998</v>
      </c>
      <c r="E34" s="38">
        <f>IF(C34*D34&gt;0,C34/D34-1,"n.m.")</f>
        <v>-1.7769958373810901E-2</v>
      </c>
      <c r="F34" s="127"/>
      <c r="G34" s="57">
        <v>10663.785</v>
      </c>
      <c r="H34" s="57">
        <v>10846.413</v>
      </c>
      <c r="I34" s="57">
        <v>8282.7554999999993</v>
      </c>
      <c r="J34" s="57">
        <v>7992.0839999999998</v>
      </c>
      <c r="K34" s="57">
        <v>8157.8580000000002</v>
      </c>
      <c r="L34" s="57">
        <v>8115.0110000000004</v>
      </c>
      <c r="M34" s="57">
        <v>8014.0020000000004</v>
      </c>
      <c r="N34" s="57">
        <v>7850.0649999999996</v>
      </c>
      <c r="O34" s="5"/>
    </row>
    <row r="35" spans="1:15" ht="19.5" customHeight="1">
      <c r="A35" s="45" t="s">
        <v>8</v>
      </c>
      <c r="B35" s="51"/>
      <c r="C35" s="57"/>
      <c r="D35" s="57"/>
      <c r="E35" s="56"/>
      <c r="F35" s="128"/>
      <c r="G35" s="57"/>
      <c r="H35" s="57"/>
      <c r="I35" s="57"/>
      <c r="J35" s="57"/>
      <c r="K35" s="57"/>
      <c r="L35" s="57"/>
      <c r="M35" s="57"/>
      <c r="N35" s="57"/>
      <c r="O35" s="5"/>
    </row>
    <row r="36" spans="1:15" ht="19.5" customHeight="1">
      <c r="A36" s="5"/>
      <c r="B36" s="40" t="s">
        <v>99</v>
      </c>
      <c r="C36" s="57">
        <v>4174.7</v>
      </c>
      <c r="D36" s="57">
        <v>4540.5</v>
      </c>
      <c r="E36" s="38">
        <f>IF(C36*D36&gt;0,C36/D36-1,"n.m.")</f>
        <v>-8.0563814557868096E-2</v>
      </c>
      <c r="F36" s="127"/>
      <c r="G36" s="57">
        <v>4590.95</v>
      </c>
      <c r="H36" s="57">
        <v>4616.8999999999996</v>
      </c>
      <c r="I36" s="57">
        <v>4599.3100000000004</v>
      </c>
      <c r="J36" s="57">
        <v>4540.5</v>
      </c>
      <c r="K36" s="57">
        <v>4509.9799999999996</v>
      </c>
      <c r="L36" s="57">
        <v>4529.84</v>
      </c>
      <c r="M36" s="57">
        <v>4515.63</v>
      </c>
      <c r="N36" s="57">
        <v>4174.7</v>
      </c>
      <c r="O36" s="5"/>
    </row>
    <row r="37" spans="1:15" ht="19.5" customHeight="1">
      <c r="A37" s="5"/>
      <c r="B37" s="36" t="s">
        <v>100</v>
      </c>
      <c r="C37" s="57">
        <v>137</v>
      </c>
      <c r="D37" s="57">
        <v>139</v>
      </c>
      <c r="E37" s="38">
        <f>IF(C37*D37&gt;0,C37/D37-1,"n.m.")</f>
        <v>-1.4388489208633115E-2</v>
      </c>
      <c r="F37" s="125"/>
      <c r="G37" s="57">
        <v>141</v>
      </c>
      <c r="H37" s="57">
        <v>140</v>
      </c>
      <c r="I37" s="57">
        <v>140</v>
      </c>
      <c r="J37" s="57">
        <v>139</v>
      </c>
      <c r="K37" s="57">
        <v>147</v>
      </c>
      <c r="L37" s="57">
        <v>146</v>
      </c>
      <c r="M37" s="57">
        <v>137</v>
      </c>
      <c r="N37" s="57">
        <v>137</v>
      </c>
      <c r="O37" s="5"/>
    </row>
    <row r="38" spans="1:15">
      <c r="B38" s="152"/>
    </row>
    <row r="40" spans="1:15">
      <c r="C40" s="57"/>
      <c r="D40" s="57"/>
      <c r="H40" s="57"/>
      <c r="I40" s="57"/>
      <c r="J40" s="57"/>
      <c r="K40" s="57"/>
      <c r="L40" s="57"/>
      <c r="M40" s="57"/>
      <c r="N40" s="57"/>
    </row>
    <row r="41" spans="1:15">
      <c r="C41" s="57"/>
    </row>
    <row r="42" spans="1:15">
      <c r="C42" s="57"/>
      <c r="D42" s="57"/>
      <c r="H42" s="57"/>
      <c r="I42" s="57"/>
      <c r="J42" s="57"/>
      <c r="K42" s="57"/>
      <c r="L42" s="57"/>
      <c r="M42" s="57"/>
      <c r="N42" s="57"/>
    </row>
    <row r="43" spans="1:15">
      <c r="C43" s="57"/>
      <c r="D43" s="57"/>
      <c r="H43" s="57"/>
      <c r="I43" s="57"/>
      <c r="J43" s="57"/>
      <c r="K43" s="57"/>
      <c r="L43" s="57"/>
      <c r="M43" s="57"/>
      <c r="N43" s="57"/>
    </row>
    <row r="44" spans="1:15">
      <c r="C44" s="57"/>
      <c r="D44" s="57"/>
      <c r="H44" s="57"/>
      <c r="I44" s="57"/>
      <c r="J44" s="57"/>
      <c r="K44" s="57"/>
      <c r="L44" s="57"/>
      <c r="M44" s="57"/>
      <c r="N44" s="57"/>
    </row>
    <row r="46" spans="1:15">
      <c r="C46" s="57"/>
      <c r="D46" s="57"/>
      <c r="H46" s="57"/>
      <c r="I46" s="57"/>
      <c r="J46" s="57"/>
      <c r="K46" s="57"/>
      <c r="L46" s="57"/>
      <c r="M46" s="57"/>
      <c r="N46"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C6:N6"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C6" sqref="C6:N6"/>
    </sheetView>
  </sheetViews>
  <sheetFormatPr defaultRowHeight="12.75" customHeight="1"/>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64" t="s">
        <v>186</v>
      </c>
      <c r="B2" s="264"/>
      <c r="C2" s="264"/>
      <c r="D2" s="264"/>
      <c r="E2" s="264"/>
      <c r="F2" s="264"/>
      <c r="G2" s="264"/>
      <c r="H2" s="264"/>
      <c r="I2" s="264"/>
      <c r="J2" s="264"/>
      <c r="K2" s="264"/>
      <c r="L2" s="264"/>
      <c r="M2" s="264"/>
      <c r="N2" s="264"/>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1" t="s">
        <v>202</v>
      </c>
      <c r="D5" s="12"/>
      <c r="E5" s="13" t="s">
        <v>4</v>
      </c>
      <c r="F5" s="65" t="s">
        <v>5</v>
      </c>
      <c r="G5" s="15" t="s">
        <v>50</v>
      </c>
      <c r="H5" s="15" t="s">
        <v>66</v>
      </c>
      <c r="I5" s="15" t="s">
        <v>68</v>
      </c>
      <c r="J5" s="15" t="s">
        <v>69</v>
      </c>
      <c r="K5" s="15" t="s">
        <v>50</v>
      </c>
      <c r="L5" s="15" t="s">
        <v>66</v>
      </c>
      <c r="M5" s="15" t="s">
        <v>68</v>
      </c>
      <c r="N5" s="15" t="s">
        <v>69</v>
      </c>
      <c r="O5" s="10"/>
    </row>
    <row r="6" spans="1:15" s="16" customFormat="1" ht="15" customHeight="1">
      <c r="A6" s="9"/>
      <c r="B6" s="67" t="s">
        <v>6</v>
      </c>
      <c r="C6" s="18" t="s">
        <v>67</v>
      </c>
      <c r="D6" s="19" t="s">
        <v>101</v>
      </c>
      <c r="E6" s="20" t="s">
        <v>7</v>
      </c>
      <c r="F6" s="66" t="s">
        <v>10</v>
      </c>
      <c r="G6" s="15" t="s">
        <v>101</v>
      </c>
      <c r="H6" s="15" t="s">
        <v>101</v>
      </c>
      <c r="I6" s="15" t="s">
        <v>101</v>
      </c>
      <c r="J6" s="15" t="s">
        <v>101</v>
      </c>
      <c r="K6" s="15" t="s">
        <v>67</v>
      </c>
      <c r="L6" s="15" t="s">
        <v>67</v>
      </c>
      <c r="M6" s="15" t="s">
        <v>67</v>
      </c>
      <c r="N6" s="15" t="s">
        <v>67</v>
      </c>
      <c r="O6" s="10"/>
    </row>
    <row r="7" spans="1:15" s="16" customFormat="1" ht="6" customHeight="1">
      <c r="A7" s="21"/>
      <c r="B7" s="22"/>
      <c r="C7" s="23"/>
      <c r="D7" s="24"/>
      <c r="E7" s="25"/>
      <c r="F7" s="26"/>
      <c r="G7" s="27"/>
      <c r="H7" s="27"/>
      <c r="I7" s="27"/>
      <c r="J7" s="27"/>
      <c r="K7" s="27"/>
      <c r="L7" s="27"/>
      <c r="M7" s="27"/>
      <c r="N7" s="27"/>
      <c r="O7" s="29"/>
    </row>
    <row r="8" spans="1:15" s="16" customFormat="1" ht="19.5" customHeight="1">
      <c r="A8" s="9"/>
      <c r="B8" s="31" t="s">
        <v>70</v>
      </c>
      <c r="C8" s="101">
        <v>364.83300000000003</v>
      </c>
      <c r="D8" s="102">
        <v>352.12299999999999</v>
      </c>
      <c r="E8" s="33">
        <f t="shared" ref="E8:E25" si="0">IF(ISERROR(C8/D8-1)=TRUE,"n.m.",IF(OR(C8/D8-1&gt;150%=TRUE,C8/D8-1&lt;-100%=TRUE)=TRUE,"n.m.",C8/D8-1))</f>
        <v>3.609534168458195E-2</v>
      </c>
      <c r="F8" s="63">
        <v>9.987256960097754E-2</v>
      </c>
      <c r="G8" s="102">
        <v>89.335999999999999</v>
      </c>
      <c r="H8" s="102">
        <v>90.313000000000002</v>
      </c>
      <c r="I8" s="102">
        <v>88.802999999999997</v>
      </c>
      <c r="J8" s="102">
        <v>83.671000000000006</v>
      </c>
      <c r="K8" s="102">
        <v>87.268000000000001</v>
      </c>
      <c r="L8" s="102">
        <v>91.430999999999997</v>
      </c>
      <c r="M8" s="102">
        <v>94.3</v>
      </c>
      <c r="N8" s="102">
        <v>91.834000000000003</v>
      </c>
      <c r="O8" s="34"/>
    </row>
    <row r="9" spans="1:15" s="16" customFormat="1" ht="19.5" customHeight="1">
      <c r="A9" s="9"/>
      <c r="B9" s="31" t="s">
        <v>71</v>
      </c>
      <c r="C9" s="101">
        <v>2.637</v>
      </c>
      <c r="D9" s="102">
        <v>5.1059999999999999</v>
      </c>
      <c r="E9" s="33">
        <f t="shared" si="0"/>
        <v>-0.48354876615746178</v>
      </c>
      <c r="F9" s="63">
        <v>-0.48648244318629263</v>
      </c>
      <c r="G9" s="102">
        <v>1.028</v>
      </c>
      <c r="H9" s="102">
        <v>1.0589999999999999</v>
      </c>
      <c r="I9" s="102">
        <v>1.034</v>
      </c>
      <c r="J9" s="102">
        <v>1.9850000000000001</v>
      </c>
      <c r="K9" s="102">
        <v>0.74299999999999999</v>
      </c>
      <c r="L9" s="102">
        <v>0.57699999999999996</v>
      </c>
      <c r="M9" s="102">
        <v>0.73799999999999999</v>
      </c>
      <c r="N9" s="102">
        <v>0.57899999999999996</v>
      </c>
      <c r="O9" s="34"/>
    </row>
    <row r="10" spans="1:15" s="16" customFormat="1" ht="19.5" customHeight="1">
      <c r="A10" s="9"/>
      <c r="B10" s="31" t="s">
        <v>72</v>
      </c>
      <c r="C10" s="101">
        <v>129.15299999999999</v>
      </c>
      <c r="D10" s="102">
        <v>134.19499999999999</v>
      </c>
      <c r="E10" s="33">
        <f t="shared" si="0"/>
        <v>-3.7572189723909299E-2</v>
      </c>
      <c r="F10" s="63">
        <v>2.3198431587221787E-2</v>
      </c>
      <c r="G10" s="102">
        <v>28.972999999999999</v>
      </c>
      <c r="H10" s="102">
        <v>33.515999999999998</v>
      </c>
      <c r="I10" s="102">
        <v>32.811999999999998</v>
      </c>
      <c r="J10" s="102">
        <v>38.893999999999998</v>
      </c>
      <c r="K10" s="102">
        <v>30.202999999999999</v>
      </c>
      <c r="L10" s="102">
        <v>33.606000000000002</v>
      </c>
      <c r="M10" s="102">
        <v>33.868000000000002</v>
      </c>
      <c r="N10" s="102">
        <v>31.475999999999999</v>
      </c>
      <c r="O10" s="34"/>
    </row>
    <row r="11" spans="1:15" s="16" customFormat="1" ht="19.5" customHeight="1">
      <c r="A11" s="9"/>
      <c r="B11" s="31" t="s">
        <v>73</v>
      </c>
      <c r="C11" s="101">
        <v>57.554000000000002</v>
      </c>
      <c r="D11" s="102">
        <v>89.688000000000002</v>
      </c>
      <c r="E11" s="33">
        <f t="shared" si="0"/>
        <v>-0.35828650432610831</v>
      </c>
      <c r="F11" s="63">
        <v>-0.3187298885857891</v>
      </c>
      <c r="G11" s="102">
        <v>11.144</v>
      </c>
      <c r="H11" s="102">
        <v>23.405999999999999</v>
      </c>
      <c r="I11" s="102">
        <v>31.544</v>
      </c>
      <c r="J11" s="102">
        <v>23.594000000000001</v>
      </c>
      <c r="K11" s="102">
        <v>14.388</v>
      </c>
      <c r="L11" s="102">
        <v>12.59</v>
      </c>
      <c r="M11" s="102">
        <v>11.765000000000001</v>
      </c>
      <c r="N11" s="102">
        <v>18.811</v>
      </c>
      <c r="O11" s="34"/>
    </row>
    <row r="12" spans="1:15" s="16" customFormat="1" ht="19.5" customHeight="1">
      <c r="A12" s="9"/>
      <c r="B12" s="31" t="s">
        <v>74</v>
      </c>
      <c r="C12" s="101">
        <v>10.615</v>
      </c>
      <c r="D12" s="102">
        <v>8.2260000000000009</v>
      </c>
      <c r="E12" s="33">
        <f t="shared" si="0"/>
        <v>0.29042061755409665</v>
      </c>
      <c r="F12" s="63">
        <v>0.32031138213790894</v>
      </c>
      <c r="G12" s="102">
        <v>2.7589999999999999</v>
      </c>
      <c r="H12" s="102">
        <v>2.214</v>
      </c>
      <c r="I12" s="102">
        <v>1.4970000000000001</v>
      </c>
      <c r="J12" s="102">
        <v>1.756</v>
      </c>
      <c r="K12" s="102">
        <v>1.9850000000000001</v>
      </c>
      <c r="L12" s="102">
        <v>5.4059999999999997</v>
      </c>
      <c r="M12" s="102">
        <v>1.8280000000000001</v>
      </c>
      <c r="N12" s="102">
        <v>1.3959999999999999</v>
      </c>
      <c r="O12" s="34"/>
    </row>
    <row r="13" spans="1:15" s="39" customFormat="1" ht="19.5" customHeight="1">
      <c r="A13" s="35"/>
      <c r="B13" s="36" t="s">
        <v>75</v>
      </c>
      <c r="C13" s="103">
        <v>564.79200000000003</v>
      </c>
      <c r="D13" s="57">
        <v>589.33799999999997</v>
      </c>
      <c r="E13" s="38">
        <f t="shared" si="0"/>
        <v>-4.1650122680023882E-2</v>
      </c>
      <c r="F13" s="89">
        <v>1.6591375235223093E-2</v>
      </c>
      <c r="G13" s="57">
        <v>133.24</v>
      </c>
      <c r="H13" s="57">
        <v>150.50800000000001</v>
      </c>
      <c r="I13" s="57">
        <v>155.69</v>
      </c>
      <c r="J13" s="57">
        <v>149.9</v>
      </c>
      <c r="K13" s="57">
        <v>134.58699999999999</v>
      </c>
      <c r="L13" s="57">
        <v>143.61000000000001</v>
      </c>
      <c r="M13" s="57">
        <v>142.499</v>
      </c>
      <c r="N13" s="57">
        <v>144.096</v>
      </c>
      <c r="O13" s="15"/>
    </row>
    <row r="14" spans="1:15" s="16" customFormat="1" ht="19.5" customHeight="1">
      <c r="A14" s="9"/>
      <c r="B14" s="31" t="s">
        <v>76</v>
      </c>
      <c r="C14" s="101">
        <v>-118.82</v>
      </c>
      <c r="D14" s="102">
        <v>-124.712</v>
      </c>
      <c r="E14" s="33">
        <f t="shared" si="0"/>
        <v>-4.7244852139329052E-2</v>
      </c>
      <c r="F14" s="63">
        <v>1.1872310762020187E-2</v>
      </c>
      <c r="G14" s="102">
        <v>-31.928000000000001</v>
      </c>
      <c r="H14" s="102">
        <v>-30.036999999999999</v>
      </c>
      <c r="I14" s="102">
        <v>-31.228999999999999</v>
      </c>
      <c r="J14" s="102">
        <v>-31.518000000000001</v>
      </c>
      <c r="K14" s="102">
        <v>-29.338999999999999</v>
      </c>
      <c r="L14" s="102">
        <v>-27.364999999999998</v>
      </c>
      <c r="M14" s="102">
        <v>-29.71</v>
      </c>
      <c r="N14" s="102">
        <v>-32.405999999999999</v>
      </c>
      <c r="O14" s="34"/>
    </row>
    <row r="15" spans="1:15" s="16" customFormat="1" ht="19.5" customHeight="1">
      <c r="A15" s="9"/>
      <c r="B15" s="31" t="s">
        <v>77</v>
      </c>
      <c r="C15" s="101">
        <v>-140.739</v>
      </c>
      <c r="D15" s="102">
        <v>-149.56100000000001</v>
      </c>
      <c r="E15" s="33">
        <f t="shared" si="0"/>
        <v>-5.8985965592634471E-2</v>
      </c>
      <c r="F15" s="63">
        <v>1.3246124029393513E-3</v>
      </c>
      <c r="G15" s="102">
        <v>-37.082999999999998</v>
      </c>
      <c r="H15" s="102">
        <v>-37.338000000000001</v>
      </c>
      <c r="I15" s="102">
        <v>-35.863</v>
      </c>
      <c r="J15" s="102">
        <v>-39.277000000000001</v>
      </c>
      <c r="K15" s="102">
        <v>-32.579000000000001</v>
      </c>
      <c r="L15" s="102">
        <v>-35.93</v>
      </c>
      <c r="M15" s="102">
        <v>-36.375</v>
      </c>
      <c r="N15" s="102">
        <v>-35.855000000000004</v>
      </c>
      <c r="O15" s="34"/>
    </row>
    <row r="16" spans="1:15" s="16" customFormat="1" ht="19.5" customHeight="1">
      <c r="A16" s="9"/>
      <c r="B16" s="31" t="s">
        <v>78</v>
      </c>
      <c r="C16" s="101">
        <v>0.374</v>
      </c>
      <c r="D16" s="102">
        <v>0.38100000000000001</v>
      </c>
      <c r="E16" s="33">
        <f t="shared" si="0"/>
        <v>-1.8372703412073532E-2</v>
      </c>
      <c r="F16" s="63">
        <v>4.0601617019686294E-2</v>
      </c>
      <c r="G16" s="102">
        <v>5.7000000000000002E-2</v>
      </c>
      <c r="H16" s="102">
        <v>0.32400000000000001</v>
      </c>
      <c r="I16" s="102">
        <v>7.0000000000000001E-3</v>
      </c>
      <c r="J16" s="102">
        <v>-7.0000000000000001E-3</v>
      </c>
      <c r="K16" s="102">
        <v>0</v>
      </c>
      <c r="L16" s="102">
        <v>0</v>
      </c>
      <c r="M16" s="102">
        <v>0</v>
      </c>
      <c r="N16" s="102">
        <v>0.374</v>
      </c>
      <c r="O16" s="34"/>
    </row>
    <row r="17" spans="1:15" s="16" customFormat="1" ht="19.5" customHeight="1">
      <c r="A17" s="9"/>
      <c r="B17" s="31" t="s">
        <v>79</v>
      </c>
      <c r="C17" s="101">
        <v>-1.054</v>
      </c>
      <c r="D17" s="102">
        <v>-12.497999999999999</v>
      </c>
      <c r="E17" s="33">
        <f t="shared" si="0"/>
        <v>-0.91566650664106253</v>
      </c>
      <c r="F17" s="63">
        <v>-0.91632247136560985</v>
      </c>
      <c r="G17" s="102">
        <v>-3.597</v>
      </c>
      <c r="H17" s="102">
        <v>-3.6059999999999999</v>
      </c>
      <c r="I17" s="102">
        <v>-3.3490000000000002</v>
      </c>
      <c r="J17" s="102">
        <v>-1.946</v>
      </c>
      <c r="K17" s="102">
        <v>-2.1970000000000001</v>
      </c>
      <c r="L17" s="102">
        <v>6.4109999999999996</v>
      </c>
      <c r="M17" s="102">
        <v>-2.4569999999999999</v>
      </c>
      <c r="N17" s="102">
        <v>-2.8109999999999999</v>
      </c>
      <c r="O17" s="34"/>
    </row>
    <row r="18" spans="1:15" s="39" customFormat="1" ht="19.5" customHeight="1">
      <c r="A18" s="35"/>
      <c r="B18" s="40" t="s">
        <v>80</v>
      </c>
      <c r="C18" s="103">
        <v>-260.23899999999998</v>
      </c>
      <c r="D18" s="57">
        <v>-286.39</v>
      </c>
      <c r="E18" s="38">
        <f t="shared" si="0"/>
        <v>-9.1312545829114189E-2</v>
      </c>
      <c r="F18" s="89">
        <v>-3.3947763814432194E-2</v>
      </c>
      <c r="G18" s="57">
        <v>-72.551000000000002</v>
      </c>
      <c r="H18" s="57">
        <v>-70.656999999999996</v>
      </c>
      <c r="I18" s="57">
        <v>-70.433999999999997</v>
      </c>
      <c r="J18" s="57">
        <v>-72.748000000000005</v>
      </c>
      <c r="K18" s="57">
        <v>-64.114999999999995</v>
      </c>
      <c r="L18" s="57">
        <v>-56.884</v>
      </c>
      <c r="M18" s="57">
        <v>-68.542000000000002</v>
      </c>
      <c r="N18" s="57">
        <v>-70.697999999999993</v>
      </c>
      <c r="O18" s="15"/>
    </row>
    <row r="19" spans="1:15" s="39" customFormat="1" ht="19.5" customHeight="1">
      <c r="A19" s="35"/>
      <c r="B19" s="40" t="s">
        <v>81</v>
      </c>
      <c r="C19" s="103">
        <v>304.553</v>
      </c>
      <c r="D19" s="57">
        <v>302.94799999999998</v>
      </c>
      <c r="E19" s="38">
        <f t="shared" si="0"/>
        <v>5.2979389202107985E-3</v>
      </c>
      <c r="F19" s="89">
        <v>6.4281004188889615E-2</v>
      </c>
      <c r="G19" s="57">
        <v>60.689</v>
      </c>
      <c r="H19" s="57">
        <v>79.850999999999999</v>
      </c>
      <c r="I19" s="57">
        <v>85.256</v>
      </c>
      <c r="J19" s="57">
        <v>77.152000000000001</v>
      </c>
      <c r="K19" s="57">
        <v>70.471999999999994</v>
      </c>
      <c r="L19" s="57">
        <v>86.725999999999999</v>
      </c>
      <c r="M19" s="57">
        <v>73.956999999999994</v>
      </c>
      <c r="N19" s="57">
        <v>73.397999999999996</v>
      </c>
      <c r="O19" s="15"/>
    </row>
    <row r="20" spans="1:15" s="16" customFormat="1" ht="19.5" customHeight="1">
      <c r="A20" s="9"/>
      <c r="B20" s="41" t="s">
        <v>82</v>
      </c>
      <c r="C20" s="101">
        <v>-78.049000000000007</v>
      </c>
      <c r="D20" s="102">
        <v>-107.649</v>
      </c>
      <c r="E20" s="33">
        <f t="shared" si="0"/>
        <v>-0.27496771916134843</v>
      </c>
      <c r="F20" s="63">
        <v>-0.22973538157004306</v>
      </c>
      <c r="G20" s="102">
        <v>-21.125</v>
      </c>
      <c r="H20" s="102">
        <v>-27.981000000000002</v>
      </c>
      <c r="I20" s="102">
        <v>-16.96</v>
      </c>
      <c r="J20" s="102">
        <v>-41.582999999999998</v>
      </c>
      <c r="K20" s="102">
        <v>-19.061</v>
      </c>
      <c r="L20" s="102">
        <v>-22.452000000000002</v>
      </c>
      <c r="M20" s="102">
        <v>-16.913</v>
      </c>
      <c r="N20" s="102">
        <v>-19.623000000000001</v>
      </c>
      <c r="O20" s="34"/>
    </row>
    <row r="21" spans="1:15" s="39" customFormat="1" ht="19.5" customHeight="1">
      <c r="A21" s="35"/>
      <c r="B21" s="40" t="s">
        <v>83</v>
      </c>
      <c r="C21" s="103">
        <v>226.50399999999999</v>
      </c>
      <c r="D21" s="57">
        <v>195.29900000000001</v>
      </c>
      <c r="E21" s="38">
        <f t="shared" si="0"/>
        <v>0.15978064403811576</v>
      </c>
      <c r="F21" s="89">
        <v>0.22564108317015258</v>
      </c>
      <c r="G21" s="57">
        <v>39.564</v>
      </c>
      <c r="H21" s="57">
        <v>51.87</v>
      </c>
      <c r="I21" s="57">
        <v>68.296000000000006</v>
      </c>
      <c r="J21" s="57">
        <v>35.569000000000003</v>
      </c>
      <c r="K21" s="57">
        <v>51.411000000000001</v>
      </c>
      <c r="L21" s="57">
        <v>64.274000000000001</v>
      </c>
      <c r="M21" s="57">
        <v>57.043999999999997</v>
      </c>
      <c r="N21" s="57">
        <v>53.774999999999999</v>
      </c>
      <c r="O21" s="15"/>
    </row>
    <row r="22" spans="1:15" s="16" customFormat="1" ht="19.5" customHeight="1">
      <c r="A22" s="9"/>
      <c r="B22" s="31" t="s">
        <v>84</v>
      </c>
      <c r="C22" s="101">
        <v>-2.9369999999999998</v>
      </c>
      <c r="D22" s="102">
        <v>8.2000000000000003E-2</v>
      </c>
      <c r="E22" s="33" t="str">
        <f t="shared" si="0"/>
        <v>n.m.</v>
      </c>
      <c r="F22" s="63" t="s">
        <v>27</v>
      </c>
      <c r="G22" s="102">
        <v>-0.10299999999999999</v>
      </c>
      <c r="H22" s="102">
        <v>0.67500000000000004</v>
      </c>
      <c r="I22" s="102">
        <v>1.9E-2</v>
      </c>
      <c r="J22" s="102">
        <v>-0.50900000000000001</v>
      </c>
      <c r="K22" s="102">
        <v>-2.8</v>
      </c>
      <c r="L22" s="102">
        <v>-5.8999999999999997E-2</v>
      </c>
      <c r="M22" s="102">
        <v>1.7000000000000001E-2</v>
      </c>
      <c r="N22" s="102">
        <v>-9.5000000000000001E-2</v>
      </c>
      <c r="O22" s="34"/>
    </row>
    <row r="23" spans="1:15" s="16" customFormat="1" ht="19.5" customHeight="1">
      <c r="A23" s="9"/>
      <c r="B23" s="31" t="s">
        <v>85</v>
      </c>
      <c r="C23" s="101">
        <v>-1.319</v>
      </c>
      <c r="D23" s="102">
        <v>-18.847000000000001</v>
      </c>
      <c r="E23" s="33">
        <f t="shared" si="0"/>
        <v>-0.93001538706425424</v>
      </c>
      <c r="F23" s="63">
        <v>-0.92596620306017963</v>
      </c>
      <c r="G23" s="102">
        <v>-1.56</v>
      </c>
      <c r="H23" s="102">
        <v>-1.107</v>
      </c>
      <c r="I23" s="102">
        <v>-6.6920000000000002</v>
      </c>
      <c r="J23" s="102">
        <v>-9.4879999999999995</v>
      </c>
      <c r="K23" s="102">
        <v>-1.109</v>
      </c>
      <c r="L23" s="102">
        <v>-0.13300000000000001</v>
      </c>
      <c r="M23" s="102">
        <v>-0.999</v>
      </c>
      <c r="N23" s="102">
        <v>0.92200000000000004</v>
      </c>
      <c r="O23" s="34"/>
    </row>
    <row r="24" spans="1:15" s="16" customFormat="1" ht="19.5" customHeight="1">
      <c r="A24" s="9"/>
      <c r="B24" s="31" t="s">
        <v>86</v>
      </c>
      <c r="C24" s="101">
        <v>-3.3540000000000001</v>
      </c>
      <c r="D24" s="102">
        <v>5.73</v>
      </c>
      <c r="E24" s="33" t="str">
        <f t="shared" si="0"/>
        <v>n.m.</v>
      </c>
      <c r="F24" s="63">
        <v>-1.6204440057031766</v>
      </c>
      <c r="G24" s="102">
        <v>3.1E-2</v>
      </c>
      <c r="H24" s="102">
        <v>-1.0229999999999999</v>
      </c>
      <c r="I24" s="102">
        <v>-1.6E-2</v>
      </c>
      <c r="J24" s="102">
        <v>6.7380000000000004</v>
      </c>
      <c r="K24" s="102">
        <v>6.0000000000000001E-3</v>
      </c>
      <c r="L24" s="102">
        <v>-3.222</v>
      </c>
      <c r="M24" s="102">
        <v>-0.153</v>
      </c>
      <c r="N24" s="102">
        <v>1.4999999999999999E-2</v>
      </c>
      <c r="O24" s="34"/>
    </row>
    <row r="25" spans="1:15" s="39" customFormat="1" ht="19.5" customHeight="1">
      <c r="A25" s="35"/>
      <c r="B25" s="40" t="s">
        <v>87</v>
      </c>
      <c r="C25" s="103">
        <v>218.89400000000001</v>
      </c>
      <c r="D25" s="57">
        <v>182.26400000000001</v>
      </c>
      <c r="E25" s="38">
        <f t="shared" si="0"/>
        <v>0.20097221612605898</v>
      </c>
      <c r="F25" s="89">
        <v>0.26785636832817139</v>
      </c>
      <c r="G25" s="57">
        <v>37.932000000000002</v>
      </c>
      <c r="H25" s="57">
        <v>50.414999999999999</v>
      </c>
      <c r="I25" s="57">
        <v>61.606999999999999</v>
      </c>
      <c r="J25" s="57">
        <v>32.31</v>
      </c>
      <c r="K25" s="57">
        <v>47.508000000000003</v>
      </c>
      <c r="L25" s="57">
        <v>60.86</v>
      </c>
      <c r="M25" s="57">
        <v>55.908999999999999</v>
      </c>
      <c r="N25" s="57">
        <v>54.616999999999997</v>
      </c>
      <c r="O25" s="15"/>
    </row>
    <row r="26" spans="1:15" s="252" customFormat="1" ht="19.5" customHeight="1" thickBot="1">
      <c r="A26" s="251"/>
      <c r="B26" s="40" t="s">
        <v>199</v>
      </c>
      <c r="C26" s="104">
        <v>178.16200000000001</v>
      </c>
      <c r="D26" s="105">
        <v>138.44900000000001</v>
      </c>
      <c r="E26" s="42">
        <f t="shared" ref="E26" si="1">IF(ISERROR(C26/D26-1)=TRUE,"n.m.",IF(OR(C26/D26-1&gt;150%=TRUE,C26/D26-1&lt;-100%=TRUE)=TRUE,"n.m.",C26/D26-1))</f>
        <v>0.28684208625558871</v>
      </c>
      <c r="F26" s="90">
        <v>0.35602132354810978</v>
      </c>
      <c r="G26" s="57">
        <v>30.466000000000001</v>
      </c>
      <c r="H26" s="57">
        <v>40.917999999999999</v>
      </c>
      <c r="I26" s="57">
        <v>49.987000000000002</v>
      </c>
      <c r="J26" s="57">
        <v>17.077999999999999</v>
      </c>
      <c r="K26" s="57">
        <v>38.716000000000001</v>
      </c>
      <c r="L26" s="57">
        <v>50.845999999999997</v>
      </c>
      <c r="M26" s="57">
        <v>44.014000000000003</v>
      </c>
      <c r="N26" s="57">
        <v>44.585999999999999</v>
      </c>
      <c r="O26" s="19"/>
    </row>
    <row r="27" spans="1:15" ht="9" customHeight="1">
      <c r="A27" s="5"/>
      <c r="B27" s="4"/>
      <c r="C27" s="43"/>
      <c r="D27" s="43"/>
      <c r="E27" s="7"/>
      <c r="F27" s="7"/>
      <c r="G27" s="43"/>
      <c r="H27" s="43"/>
      <c r="I27" s="43"/>
      <c r="J27" s="43"/>
      <c r="K27" s="43"/>
      <c r="L27" s="43"/>
      <c r="M27" s="43"/>
      <c r="N27" s="43"/>
      <c r="O27" s="44"/>
    </row>
    <row r="28" spans="1:15" ht="19.5" customHeight="1">
      <c r="A28" s="45" t="s">
        <v>102</v>
      </c>
      <c r="B28" s="46"/>
      <c r="C28" s="43"/>
      <c r="D28" s="43"/>
      <c r="E28" s="7"/>
      <c r="F28" s="7"/>
      <c r="G28" s="43"/>
      <c r="H28" s="43"/>
      <c r="I28" s="43"/>
      <c r="J28" s="43"/>
      <c r="K28" s="43"/>
      <c r="L28" s="43"/>
      <c r="M28" s="43"/>
      <c r="N28" s="43"/>
      <c r="O28" s="44"/>
    </row>
    <row r="29" spans="1:15" ht="19.5" customHeight="1">
      <c r="A29" s="47"/>
      <c r="B29" s="40" t="s">
        <v>95</v>
      </c>
      <c r="C29" s="48">
        <f>-C18/C13</f>
        <v>0.46076962846499236</v>
      </c>
      <c r="D29" s="48">
        <f>-D18/D13</f>
        <v>0.48595203431647033</v>
      </c>
      <c r="E29" s="49">
        <f>(C29-D29)*10000</f>
        <v>-251.82405851477964</v>
      </c>
      <c r="F29" s="125"/>
      <c r="G29" s="48">
        <f t="shared" ref="G29:L29" si="2">-G18/G13</f>
        <v>0.54451365956169318</v>
      </c>
      <c r="H29" s="48">
        <f t="shared" si="2"/>
        <v>0.46945677306189698</v>
      </c>
      <c r="I29" s="48">
        <f t="shared" si="2"/>
        <v>0.45239899800886374</v>
      </c>
      <c r="J29" s="48">
        <f t="shared" si="2"/>
        <v>0.48531020680453635</v>
      </c>
      <c r="K29" s="48">
        <f t="shared" si="2"/>
        <v>0.47638330596565792</v>
      </c>
      <c r="L29" s="48">
        <f t="shared" si="2"/>
        <v>0.39610055010096784</v>
      </c>
      <c r="M29" s="48">
        <f t="shared" ref="M29:N29" si="3">-M18/M13</f>
        <v>0.48099986666573102</v>
      </c>
      <c r="N29" s="48">
        <f t="shared" si="3"/>
        <v>0.49063124583610918</v>
      </c>
      <c r="O29" s="44"/>
    </row>
    <row r="30" spans="1:15" ht="19.5" customHeight="1">
      <c r="A30" s="47"/>
      <c r="B30" s="40" t="s">
        <v>96</v>
      </c>
      <c r="C30" s="50">
        <v>65.368506591059898</v>
      </c>
      <c r="D30" s="50">
        <v>91.774575082008042</v>
      </c>
      <c r="E30" s="49">
        <f>(C30-D30)</f>
        <v>-26.406068490948144</v>
      </c>
      <c r="F30" s="125"/>
      <c r="G30" s="50">
        <v>72.380199741084454</v>
      </c>
      <c r="H30" s="50">
        <v>95.551091200222913</v>
      </c>
      <c r="I30" s="50">
        <v>57.858406560379137</v>
      </c>
      <c r="J30" s="50">
        <v>140.89110327808649</v>
      </c>
      <c r="K30" s="50">
        <v>64.617671853522197</v>
      </c>
      <c r="L30" s="50">
        <v>75.530734864564351</v>
      </c>
      <c r="M30" s="50">
        <v>56.533729144089186</v>
      </c>
      <c r="N30" s="50">
        <v>64.852160629478732</v>
      </c>
      <c r="O30" s="44"/>
    </row>
    <row r="31" spans="1:15" ht="19.5" customHeight="1">
      <c r="A31" s="45" t="s">
        <v>103</v>
      </c>
      <c r="B31" s="51"/>
      <c r="C31" s="53"/>
      <c r="D31" s="53"/>
      <c r="E31" s="53"/>
      <c r="F31" s="126"/>
      <c r="G31" s="52"/>
      <c r="H31" s="52"/>
      <c r="I31" s="52"/>
      <c r="J31" s="52"/>
      <c r="K31" s="52"/>
      <c r="L31" s="52"/>
      <c r="M31" s="52"/>
      <c r="N31" s="52"/>
      <c r="O31" s="5"/>
    </row>
    <row r="32" spans="1:15" ht="19.5" customHeight="1">
      <c r="A32" s="54"/>
      <c r="B32" s="40" t="s">
        <v>98</v>
      </c>
      <c r="C32" s="57">
        <v>12231.233</v>
      </c>
      <c r="D32" s="57">
        <v>11776.094999999999</v>
      </c>
      <c r="E32" s="38">
        <f>IF(C32*D32&gt;0,C32/D32-1,"n.m.")</f>
        <v>3.8649314564802806E-2</v>
      </c>
      <c r="F32" s="127"/>
      <c r="G32" s="57">
        <v>11812.028</v>
      </c>
      <c r="H32" s="57">
        <v>11615.02</v>
      </c>
      <c r="I32" s="57">
        <v>11835.332</v>
      </c>
      <c r="J32" s="57">
        <v>11776.094999999999</v>
      </c>
      <c r="K32" s="57">
        <v>11822.403</v>
      </c>
      <c r="L32" s="57">
        <v>11958.115</v>
      </c>
      <c r="M32" s="57">
        <v>11975.208000000001</v>
      </c>
      <c r="N32" s="57">
        <v>12231.233</v>
      </c>
      <c r="O32" s="5"/>
    </row>
    <row r="33" spans="1:15" ht="19.5" customHeight="1">
      <c r="A33" s="54"/>
      <c r="B33" s="36" t="s">
        <v>104</v>
      </c>
      <c r="C33" s="57">
        <v>13551.93</v>
      </c>
      <c r="D33" s="57">
        <v>12757.047</v>
      </c>
      <c r="E33" s="38">
        <f>IF(C33*D33&gt;0,C33/D33-1,"n.m.")</f>
        <v>6.2309325974890584E-2</v>
      </c>
      <c r="F33" s="127"/>
      <c r="G33" s="57">
        <v>11700.513000000001</v>
      </c>
      <c r="H33" s="57">
        <v>11818.083000000001</v>
      </c>
      <c r="I33" s="57">
        <v>12120.78</v>
      </c>
      <c r="J33" s="57">
        <v>12757.047</v>
      </c>
      <c r="K33" s="57">
        <v>12723.727000000001</v>
      </c>
      <c r="L33" s="57">
        <v>12210.367</v>
      </c>
      <c r="M33" s="57">
        <v>12275.075000000001</v>
      </c>
      <c r="N33" s="57">
        <v>13551.93</v>
      </c>
      <c r="O33" s="5"/>
    </row>
    <row r="34" spans="1:15" ht="19.5" customHeight="1">
      <c r="A34" s="47"/>
      <c r="B34" s="40" t="s">
        <v>189</v>
      </c>
      <c r="C34" s="57">
        <v>11706.58</v>
      </c>
      <c r="D34" s="57">
        <v>11888.6965</v>
      </c>
      <c r="E34" s="38">
        <f>IF(C34*D34&gt;0,C34/D34-1,"n.m.")</f>
        <v>-1.5318458167386195E-2</v>
      </c>
      <c r="F34" s="127"/>
      <c r="G34" s="57">
        <v>11949.0705</v>
      </c>
      <c r="H34" s="57">
        <v>11922.1695</v>
      </c>
      <c r="I34" s="57">
        <v>11968.879000000001</v>
      </c>
      <c r="J34" s="57">
        <v>11888.6965</v>
      </c>
      <c r="K34" s="57">
        <v>12355.848</v>
      </c>
      <c r="L34" s="57">
        <v>11651.7925</v>
      </c>
      <c r="M34" s="57">
        <v>11917.066000000001</v>
      </c>
      <c r="N34" s="57">
        <v>11706.58</v>
      </c>
      <c r="O34" s="5"/>
    </row>
    <row r="35" spans="1:15" ht="19.5" customHeight="1">
      <c r="A35" s="45" t="s">
        <v>8</v>
      </c>
      <c r="B35" s="51"/>
      <c r="C35" s="57"/>
      <c r="D35" s="57"/>
      <c r="E35" s="56"/>
      <c r="F35" s="128"/>
      <c r="G35" s="57"/>
      <c r="H35" s="57"/>
      <c r="I35" s="57"/>
      <c r="J35" s="57"/>
      <c r="K35" s="57"/>
      <c r="L35" s="57"/>
      <c r="M35" s="57"/>
      <c r="N35" s="57"/>
      <c r="O35" s="5"/>
    </row>
    <row r="36" spans="1:15" ht="19.5" customHeight="1">
      <c r="A36" s="5"/>
      <c r="B36" s="40" t="s">
        <v>99</v>
      </c>
      <c r="C36" s="57">
        <v>3257.26</v>
      </c>
      <c r="D36" s="57">
        <v>3370.54</v>
      </c>
      <c r="E36" s="38">
        <f>IF(C36*D36&gt;0,C36/D36-1,"n.m.")</f>
        <v>-3.3608857927809765E-2</v>
      </c>
      <c r="F36" s="127"/>
      <c r="G36" s="57">
        <v>3485.34</v>
      </c>
      <c r="H36" s="57">
        <v>3483.21</v>
      </c>
      <c r="I36" s="57">
        <v>3449.43</v>
      </c>
      <c r="J36" s="57">
        <v>3370.54</v>
      </c>
      <c r="K36" s="57">
        <v>3314.9</v>
      </c>
      <c r="L36" s="57">
        <v>3274.75</v>
      </c>
      <c r="M36" s="57">
        <v>3283.41</v>
      </c>
      <c r="N36" s="57">
        <v>3257.26</v>
      </c>
      <c r="O36" s="5"/>
    </row>
    <row r="37" spans="1:15" ht="19.5" customHeight="1">
      <c r="A37" s="5"/>
      <c r="B37" s="36" t="s">
        <v>100</v>
      </c>
      <c r="C37" s="57">
        <v>183</v>
      </c>
      <c r="D37" s="57">
        <v>184</v>
      </c>
      <c r="E37" s="38">
        <f>IF(C37*D37&gt;0,C37/D37-1,"n.m.")</f>
        <v>-5.4347826086956763E-3</v>
      </c>
      <c r="F37" s="125"/>
      <c r="G37" s="57">
        <v>182</v>
      </c>
      <c r="H37" s="57">
        <v>183</v>
      </c>
      <c r="I37" s="57">
        <v>183</v>
      </c>
      <c r="J37" s="57">
        <v>184</v>
      </c>
      <c r="K37" s="57">
        <v>184</v>
      </c>
      <c r="L37" s="57">
        <v>184</v>
      </c>
      <c r="M37" s="57">
        <v>184</v>
      </c>
      <c r="N37" s="57">
        <v>183</v>
      </c>
      <c r="O37" s="5"/>
    </row>
    <row r="38" spans="1:15" ht="12.75" customHeight="1">
      <c r="B38" s="152"/>
    </row>
    <row r="40" spans="1:15" ht="12.75" customHeight="1">
      <c r="C40" s="57"/>
      <c r="D40" s="57"/>
      <c r="H40" s="57"/>
      <c r="I40" s="57"/>
      <c r="J40" s="57"/>
      <c r="K40" s="57"/>
      <c r="L40" s="57"/>
      <c r="M40" s="57"/>
      <c r="N40" s="57"/>
    </row>
    <row r="41" spans="1:15" ht="12.75" customHeight="1">
      <c r="C41" s="57"/>
    </row>
    <row r="42" spans="1:15" ht="12.75" customHeight="1">
      <c r="C42" s="57"/>
      <c r="D42" s="57"/>
      <c r="H42" s="57"/>
      <c r="I42" s="57"/>
      <c r="J42" s="57"/>
      <c r="K42" s="57"/>
      <c r="L42" s="57"/>
      <c r="M42" s="57"/>
      <c r="N42" s="57"/>
    </row>
    <row r="43" spans="1:15" ht="12.75" customHeight="1">
      <c r="C43" s="57"/>
      <c r="D43" s="57"/>
      <c r="H43" s="57"/>
      <c r="I43" s="57"/>
      <c r="J43" s="57"/>
      <c r="K43" s="57"/>
      <c r="L43" s="57"/>
      <c r="M43" s="57"/>
      <c r="N43" s="57"/>
    </row>
    <row r="44" spans="1:15" ht="12.75" customHeight="1">
      <c r="C44" s="57"/>
      <c r="D44" s="57"/>
      <c r="H44" s="57"/>
      <c r="I44" s="57"/>
      <c r="J44" s="57"/>
      <c r="K44" s="57"/>
      <c r="L44" s="57"/>
      <c r="M44" s="57"/>
      <c r="N44" s="57"/>
    </row>
    <row r="46" spans="1:15" ht="12.75" customHeight="1">
      <c r="C46" s="57"/>
      <c r="D46" s="57"/>
      <c r="H46" s="57"/>
      <c r="I46" s="57"/>
      <c r="J46" s="57"/>
      <c r="K46" s="57"/>
      <c r="L46" s="57"/>
      <c r="M46" s="57"/>
      <c r="N46"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C6:N6"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C6" sqref="C6:N6"/>
    </sheetView>
  </sheetViews>
  <sheetFormatPr defaultRowHeight="12.75" customHeight="1"/>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64" t="s">
        <v>32</v>
      </c>
      <c r="B2" s="264"/>
      <c r="C2" s="264"/>
      <c r="D2" s="264"/>
      <c r="E2" s="264"/>
      <c r="F2" s="264"/>
      <c r="G2" s="264"/>
      <c r="H2" s="264"/>
      <c r="I2" s="264"/>
      <c r="J2" s="264"/>
      <c r="K2" s="264"/>
      <c r="L2" s="264"/>
      <c r="M2" s="264"/>
      <c r="N2" s="264"/>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1" t="s">
        <v>202</v>
      </c>
      <c r="D5" s="12"/>
      <c r="E5" s="13" t="s">
        <v>4</v>
      </c>
      <c r="F5" s="65" t="s">
        <v>5</v>
      </c>
      <c r="G5" s="15" t="s">
        <v>50</v>
      </c>
      <c r="H5" s="15" t="s">
        <v>66</v>
      </c>
      <c r="I5" s="15" t="s">
        <v>68</v>
      </c>
      <c r="J5" s="15" t="s">
        <v>69</v>
      </c>
      <c r="K5" s="15" t="s">
        <v>50</v>
      </c>
      <c r="L5" s="15" t="s">
        <v>66</v>
      </c>
      <c r="M5" s="15" t="s">
        <v>68</v>
      </c>
      <c r="N5" s="15" t="s">
        <v>69</v>
      </c>
      <c r="O5" s="10"/>
    </row>
    <row r="6" spans="1:15" s="16" customFormat="1" ht="15" customHeight="1">
      <c r="A6" s="9"/>
      <c r="B6" s="67" t="s">
        <v>6</v>
      </c>
      <c r="C6" s="18" t="s">
        <v>67</v>
      </c>
      <c r="D6" s="19" t="s">
        <v>101</v>
      </c>
      <c r="E6" s="20" t="s">
        <v>7</v>
      </c>
      <c r="F6" s="66" t="s">
        <v>10</v>
      </c>
      <c r="G6" s="15" t="s">
        <v>101</v>
      </c>
      <c r="H6" s="15" t="s">
        <v>101</v>
      </c>
      <c r="I6" s="15" t="s">
        <v>101</v>
      </c>
      <c r="J6" s="15" t="s">
        <v>101</v>
      </c>
      <c r="K6" s="15" t="s">
        <v>67</v>
      </c>
      <c r="L6" s="15" t="s">
        <v>67</v>
      </c>
      <c r="M6" s="15" t="s">
        <v>67</v>
      </c>
      <c r="N6" s="15" t="s">
        <v>67</v>
      </c>
      <c r="O6" s="10"/>
    </row>
    <row r="7" spans="1:15" s="16" customFormat="1" ht="6" customHeight="1">
      <c r="A7" s="21"/>
      <c r="B7" s="22"/>
      <c r="C7" s="23"/>
      <c r="D7" s="24"/>
      <c r="E7" s="25"/>
      <c r="F7" s="26"/>
      <c r="G7" s="27"/>
      <c r="H7" s="27"/>
      <c r="I7" s="27"/>
      <c r="J7" s="27"/>
      <c r="K7" s="27"/>
      <c r="L7" s="27"/>
      <c r="M7" s="27"/>
      <c r="N7" s="27"/>
      <c r="O7" s="29"/>
    </row>
    <row r="8" spans="1:15" s="16" customFormat="1" ht="19.5" customHeight="1">
      <c r="A8" s="9"/>
      <c r="B8" s="31" t="s">
        <v>70</v>
      </c>
      <c r="C8" s="101">
        <v>211.65600000000001</v>
      </c>
      <c r="D8" s="102">
        <v>200.22900000000001</v>
      </c>
      <c r="E8" s="33">
        <f t="shared" ref="E8:E25" si="0">IF(ISERROR(C8/D8-1)=TRUE,"n.m.",IF(OR(C8/D8-1&gt;150%=TRUE,C8/D8-1&lt;-100%=TRUE)=TRUE,"n.m.",C8/D8-1))</f>
        <v>5.7069655244744721E-2</v>
      </c>
      <c r="F8" s="63">
        <v>9.9203177762825792E-2</v>
      </c>
      <c r="G8" s="102">
        <v>48.290999999999997</v>
      </c>
      <c r="H8" s="102">
        <v>49.082999999999998</v>
      </c>
      <c r="I8" s="102">
        <v>50.575000000000003</v>
      </c>
      <c r="J8" s="102">
        <v>52.28</v>
      </c>
      <c r="K8" s="102">
        <v>51.906999999999996</v>
      </c>
      <c r="L8" s="102">
        <v>52.22</v>
      </c>
      <c r="M8" s="102">
        <v>53.581000000000003</v>
      </c>
      <c r="N8" s="102">
        <v>53.948</v>
      </c>
      <c r="O8" s="34"/>
    </row>
    <row r="9" spans="1:15" s="16" customFormat="1" ht="19.5" customHeight="1">
      <c r="A9" s="9"/>
      <c r="B9" s="31" t="s">
        <v>71</v>
      </c>
      <c r="C9" s="101">
        <v>0.47899999999999998</v>
      </c>
      <c r="D9" s="102">
        <v>0.46600000000000003</v>
      </c>
      <c r="E9" s="33">
        <f t="shared" si="0"/>
        <v>2.7896995708154515E-2</v>
      </c>
      <c r="F9" s="63">
        <v>6.8867731174147281E-2</v>
      </c>
      <c r="G9" s="102">
        <v>0</v>
      </c>
      <c r="H9" s="102">
        <v>0.376</v>
      </c>
      <c r="I9" s="102">
        <v>0.09</v>
      </c>
      <c r="J9" s="102">
        <v>0</v>
      </c>
      <c r="K9" s="102">
        <v>0</v>
      </c>
      <c r="L9" s="102">
        <v>0.48199999999999998</v>
      </c>
      <c r="M9" s="102">
        <v>-3.0000000000000001E-3</v>
      </c>
      <c r="N9" s="102">
        <v>0</v>
      </c>
      <c r="O9" s="34"/>
    </row>
    <row r="10" spans="1:15" s="16" customFormat="1" ht="19.5" customHeight="1">
      <c r="A10" s="9"/>
      <c r="B10" s="31" t="s">
        <v>72</v>
      </c>
      <c r="C10" s="101">
        <v>119.714</v>
      </c>
      <c r="D10" s="102">
        <v>106.768</v>
      </c>
      <c r="E10" s="33">
        <f t="shared" si="0"/>
        <v>0.12125355911883706</v>
      </c>
      <c r="F10" s="63">
        <v>0.16594537469335918</v>
      </c>
      <c r="G10" s="102">
        <v>23.398</v>
      </c>
      <c r="H10" s="102">
        <v>23.651</v>
      </c>
      <c r="I10" s="102">
        <v>26.536999999999999</v>
      </c>
      <c r="J10" s="102">
        <v>33.182000000000002</v>
      </c>
      <c r="K10" s="102">
        <v>29.094999999999999</v>
      </c>
      <c r="L10" s="102">
        <v>30.021000000000001</v>
      </c>
      <c r="M10" s="102">
        <v>29.085999999999999</v>
      </c>
      <c r="N10" s="102">
        <v>31.512</v>
      </c>
      <c r="O10" s="34"/>
    </row>
    <row r="11" spans="1:15" s="16" customFormat="1" ht="19.5" customHeight="1">
      <c r="A11" s="9"/>
      <c r="B11" s="31" t="s">
        <v>73</v>
      </c>
      <c r="C11" s="101">
        <v>65.231999999999999</v>
      </c>
      <c r="D11" s="102">
        <v>36.33</v>
      </c>
      <c r="E11" s="33">
        <f t="shared" si="0"/>
        <v>0.79554087530966155</v>
      </c>
      <c r="F11" s="63">
        <v>0.86710897068222326</v>
      </c>
      <c r="G11" s="102">
        <v>9.2210000000000001</v>
      </c>
      <c r="H11" s="102">
        <v>11.7</v>
      </c>
      <c r="I11" s="102">
        <v>5.867</v>
      </c>
      <c r="J11" s="102">
        <v>9.5419999999999998</v>
      </c>
      <c r="K11" s="102">
        <v>8.7530000000000001</v>
      </c>
      <c r="L11" s="102">
        <v>9.36</v>
      </c>
      <c r="M11" s="102">
        <v>38.764000000000003</v>
      </c>
      <c r="N11" s="102">
        <v>8.3550000000000004</v>
      </c>
      <c r="O11" s="34"/>
    </row>
    <row r="12" spans="1:15" s="16" customFormat="1" ht="19.5" customHeight="1">
      <c r="A12" s="9"/>
      <c r="B12" s="31" t="s">
        <v>74</v>
      </c>
      <c r="C12" s="101">
        <v>2.9460000000000002</v>
      </c>
      <c r="D12" s="102">
        <v>2.5430000000000001</v>
      </c>
      <c r="E12" s="33">
        <f t="shared" si="0"/>
        <v>0.15847424302005497</v>
      </c>
      <c r="F12" s="63">
        <v>3.6183731551442756E-2</v>
      </c>
      <c r="G12" s="102">
        <v>1.44</v>
      </c>
      <c r="H12" s="102">
        <v>0.52700000000000002</v>
      </c>
      <c r="I12" s="102">
        <v>1.0409999999999999</v>
      </c>
      <c r="J12" s="102">
        <v>-0.46500000000000002</v>
      </c>
      <c r="K12" s="102">
        <v>0.95299999999999996</v>
      </c>
      <c r="L12" s="102">
        <v>0.60799999999999998</v>
      </c>
      <c r="M12" s="102">
        <v>0.7</v>
      </c>
      <c r="N12" s="102">
        <v>0.68500000000000005</v>
      </c>
      <c r="O12" s="34"/>
    </row>
    <row r="13" spans="1:15" s="39" customFormat="1" ht="19.5" customHeight="1">
      <c r="A13" s="35"/>
      <c r="B13" s="36" t="s">
        <v>75</v>
      </c>
      <c r="C13" s="103">
        <v>400.02699999999999</v>
      </c>
      <c r="D13" s="57">
        <v>346.33600000000001</v>
      </c>
      <c r="E13" s="38">
        <f t="shared" si="0"/>
        <v>0.15502575533585872</v>
      </c>
      <c r="F13" s="89">
        <v>0.1998168321675742</v>
      </c>
      <c r="G13" s="57">
        <v>82.35</v>
      </c>
      <c r="H13" s="57">
        <v>85.337000000000003</v>
      </c>
      <c r="I13" s="57">
        <v>84.11</v>
      </c>
      <c r="J13" s="57">
        <v>94.539000000000001</v>
      </c>
      <c r="K13" s="57">
        <v>90.707999999999998</v>
      </c>
      <c r="L13" s="57">
        <v>92.691000000000003</v>
      </c>
      <c r="M13" s="57">
        <v>122.128</v>
      </c>
      <c r="N13" s="57">
        <v>94.5</v>
      </c>
      <c r="O13" s="15"/>
    </row>
    <row r="14" spans="1:15" s="16" customFormat="1" ht="19.5" customHeight="1">
      <c r="A14" s="9"/>
      <c r="B14" s="31" t="s">
        <v>76</v>
      </c>
      <c r="C14" s="101">
        <v>-53.567999999999998</v>
      </c>
      <c r="D14" s="102">
        <v>-53.987000000000002</v>
      </c>
      <c r="E14" s="33">
        <f t="shared" si="0"/>
        <v>-7.7611276788857042E-3</v>
      </c>
      <c r="F14" s="63">
        <v>3.1788317963447929E-2</v>
      </c>
      <c r="G14" s="102">
        <v>-14.028</v>
      </c>
      <c r="H14" s="102">
        <v>-14.416</v>
      </c>
      <c r="I14" s="102">
        <v>-12.842000000000001</v>
      </c>
      <c r="J14" s="102">
        <v>-12.701000000000001</v>
      </c>
      <c r="K14" s="102">
        <v>-12.715999999999999</v>
      </c>
      <c r="L14" s="102">
        <v>-12.936</v>
      </c>
      <c r="M14" s="102">
        <v>-11.313000000000001</v>
      </c>
      <c r="N14" s="102">
        <v>-16.603000000000002</v>
      </c>
      <c r="O14" s="34"/>
    </row>
    <row r="15" spans="1:15" s="16" customFormat="1" ht="19.5" customHeight="1">
      <c r="A15" s="9"/>
      <c r="B15" s="31" t="s">
        <v>77</v>
      </c>
      <c r="C15" s="101">
        <v>-132.66299999999998</v>
      </c>
      <c r="D15" s="102">
        <v>-149.755</v>
      </c>
      <c r="E15" s="33">
        <f t="shared" si="0"/>
        <v>-0.11413308403726097</v>
      </c>
      <c r="F15" s="63">
        <v>-7.8823496379960556E-2</v>
      </c>
      <c r="G15" s="102">
        <v>-50.444000000000003</v>
      </c>
      <c r="H15" s="102">
        <v>-23.257000000000001</v>
      </c>
      <c r="I15" s="102">
        <v>-30.716999999999999</v>
      </c>
      <c r="J15" s="102">
        <v>-45.337000000000003</v>
      </c>
      <c r="K15" s="102">
        <v>-51.521000000000001</v>
      </c>
      <c r="L15" s="102">
        <v>-27.050999999999998</v>
      </c>
      <c r="M15" s="102">
        <v>-25.801000000000002</v>
      </c>
      <c r="N15" s="102">
        <v>-28.290000000000003</v>
      </c>
      <c r="O15" s="34"/>
    </row>
    <row r="16" spans="1:15" s="16" customFormat="1" ht="19.5" customHeight="1">
      <c r="A16" s="9"/>
      <c r="B16" s="31" t="s">
        <v>78</v>
      </c>
      <c r="C16" s="101">
        <v>0</v>
      </c>
      <c r="D16" s="102">
        <v>0</v>
      </c>
      <c r="E16" s="33" t="str">
        <f t="shared" si="0"/>
        <v>n.m.</v>
      </c>
      <c r="F16" s="63" t="s">
        <v>203</v>
      </c>
      <c r="G16" s="102">
        <v>0</v>
      </c>
      <c r="H16" s="102">
        <v>0</v>
      </c>
      <c r="I16" s="102">
        <v>0</v>
      </c>
      <c r="J16" s="102">
        <v>0</v>
      </c>
      <c r="K16" s="102">
        <v>0</v>
      </c>
      <c r="L16" s="102">
        <v>0</v>
      </c>
      <c r="M16" s="102">
        <v>0</v>
      </c>
      <c r="N16" s="102">
        <v>0</v>
      </c>
      <c r="O16" s="34"/>
    </row>
    <row r="17" spans="1:15" s="16" customFormat="1" ht="19.5" customHeight="1">
      <c r="A17" s="9"/>
      <c r="B17" s="31" t="s">
        <v>79</v>
      </c>
      <c r="C17" s="101">
        <v>-6.7320000000000002</v>
      </c>
      <c r="D17" s="102">
        <v>-13.939</v>
      </c>
      <c r="E17" s="33">
        <f t="shared" si="0"/>
        <v>-0.51703852500179348</v>
      </c>
      <c r="F17" s="63">
        <v>-0.49778826265509524</v>
      </c>
      <c r="G17" s="102">
        <v>-2.125</v>
      </c>
      <c r="H17" s="102">
        <v>-2.859</v>
      </c>
      <c r="I17" s="102">
        <v>-2.222</v>
      </c>
      <c r="J17" s="102">
        <v>-6.7329999999999997</v>
      </c>
      <c r="K17" s="102">
        <v>-2.1779999999999999</v>
      </c>
      <c r="L17" s="102">
        <v>-2.25</v>
      </c>
      <c r="M17" s="102">
        <v>-1.17</v>
      </c>
      <c r="N17" s="102">
        <v>-1.1339999999999999</v>
      </c>
      <c r="O17" s="34"/>
    </row>
    <row r="18" spans="1:15" s="39" customFormat="1" ht="19.5" customHeight="1">
      <c r="A18" s="35"/>
      <c r="B18" s="40" t="s">
        <v>80</v>
      </c>
      <c r="C18" s="103">
        <v>-192.96299999999999</v>
      </c>
      <c r="D18" s="57">
        <v>-217.68100000000001</v>
      </c>
      <c r="E18" s="38">
        <f t="shared" si="0"/>
        <v>-0.11355148129602499</v>
      </c>
      <c r="F18" s="89">
        <v>-7.8218711654382239E-2</v>
      </c>
      <c r="G18" s="57">
        <v>-66.596999999999994</v>
      </c>
      <c r="H18" s="57">
        <v>-40.531999999999996</v>
      </c>
      <c r="I18" s="57">
        <v>-45.780999999999999</v>
      </c>
      <c r="J18" s="57">
        <v>-64.771000000000001</v>
      </c>
      <c r="K18" s="57">
        <v>-66.415000000000006</v>
      </c>
      <c r="L18" s="57">
        <v>-42.237000000000002</v>
      </c>
      <c r="M18" s="57">
        <v>-38.283999999999999</v>
      </c>
      <c r="N18" s="57">
        <v>-46.027000000000001</v>
      </c>
      <c r="O18" s="15"/>
    </row>
    <row r="19" spans="1:15" s="39" customFormat="1" ht="19.5" customHeight="1">
      <c r="A19" s="35"/>
      <c r="B19" s="40" t="s">
        <v>81</v>
      </c>
      <c r="C19" s="103">
        <v>207.06399999999999</v>
      </c>
      <c r="D19" s="57">
        <v>128.655</v>
      </c>
      <c r="E19" s="38">
        <f t="shared" si="0"/>
        <v>0.60945163421553761</v>
      </c>
      <c r="F19" s="89">
        <v>0.67016945079533097</v>
      </c>
      <c r="G19" s="57">
        <v>15.753</v>
      </c>
      <c r="H19" s="57">
        <v>44.805</v>
      </c>
      <c r="I19" s="57">
        <v>38.329000000000001</v>
      </c>
      <c r="J19" s="57">
        <v>29.768000000000001</v>
      </c>
      <c r="K19" s="57">
        <v>24.292999999999999</v>
      </c>
      <c r="L19" s="57">
        <v>50.454000000000001</v>
      </c>
      <c r="M19" s="57">
        <v>83.843999999999994</v>
      </c>
      <c r="N19" s="57">
        <v>48.472999999999999</v>
      </c>
      <c r="O19" s="15"/>
    </row>
    <row r="20" spans="1:15" s="16" customFormat="1" ht="19.5" customHeight="1">
      <c r="A20" s="9"/>
      <c r="B20" s="41" t="s">
        <v>82</v>
      </c>
      <c r="C20" s="101">
        <v>-34.786999999999999</v>
      </c>
      <c r="D20" s="102">
        <v>-88.747</v>
      </c>
      <c r="E20" s="33">
        <f t="shared" si="0"/>
        <v>-0.60802055280741885</v>
      </c>
      <c r="F20" s="63">
        <v>-0.5923967244409849</v>
      </c>
      <c r="G20" s="102">
        <v>-13.59</v>
      </c>
      <c r="H20" s="102">
        <v>-13.548999999999999</v>
      </c>
      <c r="I20" s="102">
        <v>-9.82</v>
      </c>
      <c r="J20" s="102">
        <v>-51.787999999999997</v>
      </c>
      <c r="K20" s="102">
        <v>-13.218999999999999</v>
      </c>
      <c r="L20" s="102">
        <v>-13.256</v>
      </c>
      <c r="M20" s="102">
        <v>-13.026999999999999</v>
      </c>
      <c r="N20" s="102">
        <v>4.7149999999999999</v>
      </c>
      <c r="O20" s="34"/>
    </row>
    <row r="21" spans="1:15" s="39" customFormat="1" ht="19.5" customHeight="1">
      <c r="A21" s="35"/>
      <c r="B21" s="40" t="s">
        <v>83</v>
      </c>
      <c r="C21" s="103">
        <v>172.27699999999999</v>
      </c>
      <c r="D21" s="57">
        <v>39.908000000000001</v>
      </c>
      <c r="E21" s="38" t="str">
        <f t="shared" si="0"/>
        <v>n.m.</v>
      </c>
      <c r="F21" s="89" t="s">
        <v>27</v>
      </c>
      <c r="G21" s="57">
        <v>2.1629999999999998</v>
      </c>
      <c r="H21" s="57">
        <v>31.256</v>
      </c>
      <c r="I21" s="57">
        <v>28.509</v>
      </c>
      <c r="J21" s="57">
        <v>-22.02</v>
      </c>
      <c r="K21" s="57">
        <v>11.074</v>
      </c>
      <c r="L21" s="57">
        <v>37.198</v>
      </c>
      <c r="M21" s="57">
        <v>70.816999999999993</v>
      </c>
      <c r="N21" s="57">
        <v>53.188000000000002</v>
      </c>
      <c r="O21" s="15"/>
    </row>
    <row r="22" spans="1:15" s="16" customFormat="1" ht="19.5" customHeight="1">
      <c r="A22" s="9"/>
      <c r="B22" s="31" t="s">
        <v>84</v>
      </c>
      <c r="C22" s="101">
        <v>-109.316</v>
      </c>
      <c r="D22" s="102">
        <v>-2.976</v>
      </c>
      <c r="E22" s="33" t="str">
        <f t="shared" si="0"/>
        <v>n.m.</v>
      </c>
      <c r="F22" s="63" t="s">
        <v>27</v>
      </c>
      <c r="G22" s="102">
        <v>-0.752</v>
      </c>
      <c r="H22" s="102">
        <v>-8.5999999999999993E-2</v>
      </c>
      <c r="I22" s="102">
        <v>-0.40799999999999997</v>
      </c>
      <c r="J22" s="102">
        <v>-1.73</v>
      </c>
      <c r="K22" s="102">
        <v>-0.499</v>
      </c>
      <c r="L22" s="102">
        <v>-31.215</v>
      </c>
      <c r="M22" s="102">
        <v>-76.198999999999998</v>
      </c>
      <c r="N22" s="102">
        <v>-1.403</v>
      </c>
      <c r="O22" s="34"/>
    </row>
    <row r="23" spans="1:15" s="16" customFormat="1" ht="19.5" customHeight="1">
      <c r="A23" s="9"/>
      <c r="B23" s="31" t="s">
        <v>85</v>
      </c>
      <c r="C23" s="101">
        <v>-5.1529999999999996</v>
      </c>
      <c r="D23" s="102">
        <v>-8.3870000000000005</v>
      </c>
      <c r="E23" s="33">
        <f t="shared" si="0"/>
        <v>-0.38559675688565642</v>
      </c>
      <c r="F23" s="63">
        <v>-0.36110738407036946</v>
      </c>
      <c r="G23" s="102">
        <v>0</v>
      </c>
      <c r="H23" s="102">
        <v>0</v>
      </c>
      <c r="I23" s="102">
        <v>-5.3929999999999998</v>
      </c>
      <c r="J23" s="102">
        <v>-2.9940000000000002</v>
      </c>
      <c r="K23" s="102">
        <v>0</v>
      </c>
      <c r="L23" s="102">
        <v>-4.9909999999999997</v>
      </c>
      <c r="M23" s="102">
        <v>3.1E-2</v>
      </c>
      <c r="N23" s="102">
        <v>-0.193</v>
      </c>
      <c r="O23" s="34"/>
    </row>
    <row r="24" spans="1:15" s="16" customFormat="1" ht="19.5" customHeight="1">
      <c r="A24" s="9"/>
      <c r="B24" s="31" t="s">
        <v>86</v>
      </c>
      <c r="C24" s="101">
        <v>6.3410000000000002</v>
      </c>
      <c r="D24" s="102">
        <v>-1.111</v>
      </c>
      <c r="E24" s="33" t="str">
        <f t="shared" si="0"/>
        <v>n.m.</v>
      </c>
      <c r="F24" s="63" t="s">
        <v>27</v>
      </c>
      <c r="G24" s="102">
        <v>0.04</v>
      </c>
      <c r="H24" s="102">
        <v>-1.054</v>
      </c>
      <c r="I24" s="102">
        <v>-1.083</v>
      </c>
      <c r="J24" s="102">
        <v>0.98599999999999999</v>
      </c>
      <c r="K24" s="102">
        <v>-0.45400000000000001</v>
      </c>
      <c r="L24" s="102">
        <v>1.038</v>
      </c>
      <c r="M24" s="102">
        <v>5.6390000000000002</v>
      </c>
      <c r="N24" s="102">
        <v>0.11799999999999999</v>
      </c>
      <c r="O24" s="34"/>
    </row>
    <row r="25" spans="1:15" s="39" customFormat="1" ht="19.5" customHeight="1">
      <c r="A25" s="35"/>
      <c r="B25" s="40" t="s">
        <v>87</v>
      </c>
      <c r="C25" s="103">
        <v>64.149000000000001</v>
      </c>
      <c r="D25" s="57">
        <v>27.434000000000001</v>
      </c>
      <c r="E25" s="38">
        <f t="shared" si="0"/>
        <v>1.3383028358970619</v>
      </c>
      <c r="F25" s="89">
        <v>1.4148375627881942</v>
      </c>
      <c r="G25" s="57">
        <v>1.4510000000000001</v>
      </c>
      <c r="H25" s="57">
        <v>30.116</v>
      </c>
      <c r="I25" s="57">
        <v>21.625</v>
      </c>
      <c r="J25" s="57">
        <v>-25.757999999999999</v>
      </c>
      <c r="K25" s="57">
        <v>10.121</v>
      </c>
      <c r="L25" s="57">
        <v>2.0299999999999998</v>
      </c>
      <c r="M25" s="57">
        <v>0.28799999999999998</v>
      </c>
      <c r="N25" s="57">
        <v>51.71</v>
      </c>
      <c r="O25" s="15"/>
    </row>
    <row r="26" spans="1:15" s="252" customFormat="1" ht="19.5" customHeight="1" thickBot="1">
      <c r="A26" s="251"/>
      <c r="B26" s="40" t="s">
        <v>199</v>
      </c>
      <c r="C26" s="104">
        <v>52.502000000000002</v>
      </c>
      <c r="D26" s="105">
        <v>21.263999999999999</v>
      </c>
      <c r="E26" s="42">
        <f t="shared" ref="E26" si="1">IF(ISERROR(C26/D26-1)=TRUE,"n.m.",IF(OR(C26/D26-1&gt;150%=TRUE,C26/D26-1&lt;-100%=TRUE)=TRUE,"n.m.",C26/D26-1))</f>
        <v>1.4690556809631303</v>
      </c>
      <c r="F26" s="90">
        <v>1.548464488397338</v>
      </c>
      <c r="G26" s="57">
        <v>0.70099999999999996</v>
      </c>
      <c r="H26" s="57">
        <v>24.388000000000002</v>
      </c>
      <c r="I26" s="57">
        <v>17.268000000000001</v>
      </c>
      <c r="J26" s="57">
        <v>-21.093</v>
      </c>
      <c r="K26" s="57">
        <v>8.0980000000000008</v>
      </c>
      <c r="L26" s="57">
        <v>1.569</v>
      </c>
      <c r="M26" s="57">
        <v>1.639</v>
      </c>
      <c r="N26" s="57">
        <v>41.195999999999998</v>
      </c>
      <c r="O26" s="19"/>
    </row>
    <row r="27" spans="1:15" ht="9" customHeight="1">
      <c r="A27" s="5"/>
      <c r="B27" s="4"/>
      <c r="C27" s="43"/>
      <c r="D27" s="43"/>
      <c r="E27" s="7"/>
      <c r="F27" s="7"/>
      <c r="G27" s="43"/>
      <c r="H27" s="43"/>
      <c r="I27" s="43"/>
      <c r="J27" s="43"/>
      <c r="K27" s="43"/>
      <c r="L27" s="43"/>
      <c r="M27" s="43"/>
      <c r="N27" s="43"/>
      <c r="O27" s="44"/>
    </row>
    <row r="28" spans="1:15" ht="19.5" customHeight="1">
      <c r="A28" s="45" t="s">
        <v>102</v>
      </c>
      <c r="B28" s="46"/>
      <c r="C28" s="43"/>
      <c r="D28" s="43"/>
      <c r="E28" s="7"/>
      <c r="F28" s="7"/>
      <c r="G28" s="43"/>
      <c r="H28" s="43"/>
      <c r="I28" s="43"/>
      <c r="J28" s="43"/>
      <c r="K28" s="43"/>
      <c r="L28" s="43"/>
      <c r="M28" s="43"/>
      <c r="N28" s="43"/>
      <c r="O28" s="44"/>
    </row>
    <row r="29" spans="1:15" ht="19.5" customHeight="1">
      <c r="A29" s="47"/>
      <c r="B29" s="40" t="s">
        <v>95</v>
      </c>
      <c r="C29" s="48">
        <f>-C18/C13</f>
        <v>0.4823749396915708</v>
      </c>
      <c r="D29" s="48">
        <f>-D18/D13</f>
        <v>0.62852547814838766</v>
      </c>
      <c r="E29" s="49">
        <f>(C29-D29)*10000</f>
        <v>-1461.5053845681687</v>
      </c>
      <c r="F29" s="125"/>
      <c r="G29" s="48">
        <f t="shared" ref="G29:L29" si="2">-G18/G13</f>
        <v>0.80870673952641159</v>
      </c>
      <c r="H29" s="48">
        <f t="shared" si="2"/>
        <v>0.474963966392069</v>
      </c>
      <c r="I29" s="48">
        <f t="shared" si="2"/>
        <v>0.5442991320889311</v>
      </c>
      <c r="J29" s="48">
        <f t="shared" si="2"/>
        <v>0.68512465754873653</v>
      </c>
      <c r="K29" s="48">
        <f t="shared" si="2"/>
        <v>0.73218459231820798</v>
      </c>
      <c r="L29" s="48">
        <f t="shared" si="2"/>
        <v>0.45567530828235753</v>
      </c>
      <c r="M29" s="48">
        <f t="shared" ref="M29:N29" si="3">-M18/M13</f>
        <v>0.31347438752783963</v>
      </c>
      <c r="N29" s="48">
        <f t="shared" si="3"/>
        <v>0.48705820105820108</v>
      </c>
      <c r="O29" s="44"/>
    </row>
    <row r="30" spans="1:15" ht="19.5" customHeight="1">
      <c r="A30" s="47"/>
      <c r="B30" s="40" t="s">
        <v>96</v>
      </c>
      <c r="C30" s="50">
        <v>113.90038504858946</v>
      </c>
      <c r="D30" s="50">
        <v>276.19711181420564</v>
      </c>
      <c r="E30" s="49">
        <f>(C30-D30)</f>
        <v>-162.2967267656162</v>
      </c>
      <c r="F30" s="125"/>
      <c r="G30" s="50">
        <v>165.9741915627954</v>
      </c>
      <c r="H30" s="50">
        <v>167.64357706033542</v>
      </c>
      <c r="I30" s="50">
        <v>122.37198528919261</v>
      </c>
      <c r="J30" s="50">
        <v>660.81387622372199</v>
      </c>
      <c r="K30" s="50">
        <v>174.20841686667995</v>
      </c>
      <c r="L30" s="50">
        <v>175.64301378952021</v>
      </c>
      <c r="M30" s="50">
        <v>170.24362991253892</v>
      </c>
      <c r="N30" s="50">
        <v>-60.803708316938206</v>
      </c>
      <c r="O30" s="44"/>
    </row>
    <row r="31" spans="1:15" ht="19.5" customHeight="1">
      <c r="A31" s="45" t="s">
        <v>103</v>
      </c>
      <c r="B31" s="51"/>
      <c r="C31" s="53"/>
      <c r="D31" s="53"/>
      <c r="E31" s="53"/>
      <c r="F31" s="126"/>
      <c r="G31" s="52"/>
      <c r="H31" s="52"/>
      <c r="I31" s="52"/>
      <c r="J31" s="52"/>
      <c r="K31" s="52"/>
      <c r="L31" s="52"/>
      <c r="M31" s="52"/>
      <c r="N31" s="52"/>
      <c r="O31" s="5"/>
    </row>
    <row r="32" spans="1:15" ht="19.5" customHeight="1">
      <c r="A32" s="54"/>
      <c r="B32" s="40" t="s">
        <v>98</v>
      </c>
      <c r="C32" s="57">
        <v>3114.5630000000001</v>
      </c>
      <c r="D32" s="57">
        <v>3065.3029999999999</v>
      </c>
      <c r="E32" s="38">
        <f>IF(C32*D32&gt;0,C32/D32-1,"n.m.")</f>
        <v>1.6070189472296992E-2</v>
      </c>
      <c r="F32" s="127"/>
      <c r="G32" s="57">
        <v>3250.1509999999998</v>
      </c>
      <c r="H32" s="57">
        <v>3215.471</v>
      </c>
      <c r="I32" s="57">
        <v>3204.299</v>
      </c>
      <c r="J32" s="57">
        <v>3065.3029999999999</v>
      </c>
      <c r="K32" s="57">
        <v>3005.127</v>
      </c>
      <c r="L32" s="57">
        <v>3032.5740000000001</v>
      </c>
      <c r="M32" s="57">
        <v>3089.0059999999999</v>
      </c>
      <c r="N32" s="57">
        <v>3114.5630000000001</v>
      </c>
      <c r="O32" s="5"/>
    </row>
    <row r="33" spans="1:15" ht="19.5" customHeight="1">
      <c r="A33" s="54"/>
      <c r="B33" s="36" t="s">
        <v>104</v>
      </c>
      <c r="C33" s="57">
        <v>3837.65</v>
      </c>
      <c r="D33" s="57">
        <v>3620.2660000000001</v>
      </c>
      <c r="E33" s="38">
        <f>IF(C33*D33&gt;0,C33/D33-1,"n.m.")</f>
        <v>6.0046416478789055E-2</v>
      </c>
      <c r="F33" s="127"/>
      <c r="G33" s="57">
        <v>3439.0770000000002</v>
      </c>
      <c r="H33" s="57">
        <v>3425.5520000000001</v>
      </c>
      <c r="I33" s="57">
        <v>3321.8220000000001</v>
      </c>
      <c r="J33" s="57">
        <v>3620.2660000000001</v>
      </c>
      <c r="K33" s="57">
        <v>3200.875</v>
      </c>
      <c r="L33" s="57">
        <v>3130.77</v>
      </c>
      <c r="M33" s="57">
        <v>3344.252</v>
      </c>
      <c r="N33" s="57">
        <v>3837.65</v>
      </c>
      <c r="O33" s="5"/>
    </row>
    <row r="34" spans="1:15" ht="19.5" customHeight="1">
      <c r="A34" s="47"/>
      <c r="B34" s="40" t="s">
        <v>189</v>
      </c>
      <c r="C34" s="57">
        <v>3966.5275000000001</v>
      </c>
      <c r="D34" s="57">
        <v>3775.6559999999999</v>
      </c>
      <c r="E34" s="38">
        <f>IF(C34*D34&gt;0,C34/D34-1,"n.m.")</f>
        <v>5.0553201880679799E-2</v>
      </c>
      <c r="F34" s="127"/>
      <c r="G34" s="57">
        <v>3778.1080000000002</v>
      </c>
      <c r="H34" s="57">
        <v>3736.6635000000001</v>
      </c>
      <c r="I34" s="57">
        <v>3669.3649999999998</v>
      </c>
      <c r="J34" s="57">
        <v>3775.6559999999999</v>
      </c>
      <c r="K34" s="57">
        <v>3849.674</v>
      </c>
      <c r="L34" s="57">
        <v>3659.3355000000001</v>
      </c>
      <c r="M34" s="57">
        <v>3821.3069999999998</v>
      </c>
      <c r="N34" s="57">
        <v>3966.5275000000001</v>
      </c>
      <c r="O34" s="5"/>
    </row>
    <row r="35" spans="1:15" ht="19.5" customHeight="1">
      <c r="A35" s="45" t="s">
        <v>8</v>
      </c>
      <c r="B35" s="51"/>
      <c r="C35" s="57"/>
      <c r="D35" s="57"/>
      <c r="E35" s="56"/>
      <c r="F35" s="128"/>
      <c r="G35" s="57"/>
      <c r="H35" s="57"/>
      <c r="I35" s="57"/>
      <c r="J35" s="57"/>
      <c r="K35" s="57"/>
      <c r="L35" s="57"/>
      <c r="M35" s="57"/>
      <c r="N35" s="57"/>
      <c r="O35" s="5"/>
    </row>
    <row r="36" spans="1:15" ht="19.5" customHeight="1">
      <c r="A36" s="5"/>
      <c r="B36" s="40" t="s">
        <v>99</v>
      </c>
      <c r="C36" s="57">
        <v>1732.88</v>
      </c>
      <c r="D36" s="57">
        <v>1795.62</v>
      </c>
      <c r="E36" s="38">
        <f>IF(C36*D36&gt;0,C36/D36-1,"n.m.")</f>
        <v>-3.494057762778302E-2</v>
      </c>
      <c r="F36" s="127"/>
      <c r="G36" s="57">
        <v>1868.86</v>
      </c>
      <c r="H36" s="57">
        <v>1906.24</v>
      </c>
      <c r="I36" s="57">
        <v>1896.36</v>
      </c>
      <c r="J36" s="57">
        <v>1795.62</v>
      </c>
      <c r="K36" s="57">
        <v>1809.75</v>
      </c>
      <c r="L36" s="57">
        <v>1769.87</v>
      </c>
      <c r="M36" s="57">
        <v>1765.88</v>
      </c>
      <c r="N36" s="57">
        <v>1732.88</v>
      </c>
      <c r="O36" s="5"/>
    </row>
    <row r="37" spans="1:15" ht="19.5" customHeight="1">
      <c r="A37" s="5"/>
      <c r="B37" s="36" t="s">
        <v>100</v>
      </c>
      <c r="C37" s="57">
        <v>85</v>
      </c>
      <c r="D37" s="57">
        <v>101</v>
      </c>
      <c r="E37" s="38">
        <f>IF(C37*D37&gt;0,C37/D37-1,"n.m.")</f>
        <v>-0.15841584158415845</v>
      </c>
      <c r="F37" s="125"/>
      <c r="G37" s="57">
        <v>121</v>
      </c>
      <c r="H37" s="57">
        <v>121</v>
      </c>
      <c r="I37" s="57">
        <v>121</v>
      </c>
      <c r="J37" s="57">
        <v>101</v>
      </c>
      <c r="K37" s="57">
        <v>101</v>
      </c>
      <c r="L37" s="57">
        <v>85</v>
      </c>
      <c r="M37" s="57">
        <v>85</v>
      </c>
      <c r="N37" s="57">
        <v>85</v>
      </c>
      <c r="O37" s="5"/>
    </row>
    <row r="38" spans="1:15">
      <c r="B38" s="152"/>
    </row>
    <row r="40" spans="1:15" ht="12.75" customHeight="1">
      <c r="C40" s="57"/>
      <c r="D40" s="57"/>
      <c r="H40" s="57"/>
      <c r="I40" s="57"/>
      <c r="J40" s="57"/>
      <c r="K40" s="57"/>
      <c r="L40" s="57"/>
      <c r="M40" s="57"/>
      <c r="N40" s="57"/>
    </row>
    <row r="41" spans="1:15" ht="12.75" customHeight="1">
      <c r="C41" s="57"/>
    </row>
    <row r="42" spans="1:15" ht="12.75" customHeight="1">
      <c r="C42" s="57"/>
      <c r="D42" s="57"/>
      <c r="H42" s="57"/>
      <c r="I42" s="57"/>
      <c r="J42" s="57"/>
      <c r="K42" s="57"/>
      <c r="L42" s="57"/>
      <c r="M42" s="57"/>
      <c r="N42" s="57"/>
    </row>
    <row r="43" spans="1:15" ht="12.75" customHeight="1">
      <c r="C43" s="57"/>
      <c r="D43" s="57"/>
      <c r="H43" s="57"/>
      <c r="I43" s="57"/>
      <c r="J43" s="57"/>
      <c r="K43" s="57"/>
      <c r="L43" s="57"/>
      <c r="M43" s="57"/>
      <c r="N43" s="57"/>
    </row>
    <row r="44" spans="1:15" ht="12.75" customHeight="1">
      <c r="C44" s="57"/>
      <c r="D44" s="57"/>
      <c r="H44" s="57"/>
      <c r="I44" s="57"/>
      <c r="J44" s="57"/>
      <c r="K44" s="57"/>
      <c r="L44" s="57"/>
      <c r="M44" s="57"/>
      <c r="N44" s="57"/>
    </row>
    <row r="46" spans="1:15" ht="12.75" customHeight="1">
      <c r="C46" s="57"/>
      <c r="D46" s="57"/>
      <c r="H46" s="57"/>
      <c r="I46" s="57"/>
      <c r="J46" s="57"/>
      <c r="K46" s="57"/>
      <c r="L46" s="57"/>
      <c r="M46" s="57"/>
      <c r="N46"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C6:N6"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C6" sqref="C6:N6"/>
    </sheetView>
  </sheetViews>
  <sheetFormatPr defaultRowHeight="12.75" customHeight="1"/>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64" t="s">
        <v>33</v>
      </c>
      <c r="B2" s="264"/>
      <c r="C2" s="264"/>
      <c r="D2" s="264"/>
      <c r="E2" s="264"/>
      <c r="F2" s="264"/>
      <c r="G2" s="264"/>
      <c r="H2" s="264"/>
      <c r="I2" s="264"/>
      <c r="J2" s="264"/>
      <c r="K2" s="264"/>
      <c r="L2" s="264"/>
      <c r="M2" s="264"/>
      <c r="N2" s="264"/>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1" t="s">
        <v>202</v>
      </c>
      <c r="D5" s="12"/>
      <c r="E5" s="13" t="s">
        <v>4</v>
      </c>
      <c r="F5" s="65" t="s">
        <v>5</v>
      </c>
      <c r="G5" s="15" t="s">
        <v>50</v>
      </c>
      <c r="H5" s="15" t="s">
        <v>66</v>
      </c>
      <c r="I5" s="15" t="s">
        <v>68</v>
      </c>
      <c r="J5" s="15" t="s">
        <v>69</v>
      </c>
      <c r="K5" s="15" t="s">
        <v>50</v>
      </c>
      <c r="L5" s="15" t="s">
        <v>66</v>
      </c>
      <c r="M5" s="15" t="s">
        <v>68</v>
      </c>
      <c r="N5" s="15" t="s">
        <v>69</v>
      </c>
      <c r="O5" s="10"/>
    </row>
    <row r="6" spans="1:15" s="16" customFormat="1" ht="15" customHeight="1">
      <c r="A6" s="9"/>
      <c r="B6" s="67" t="s">
        <v>6</v>
      </c>
      <c r="C6" s="18" t="s">
        <v>67</v>
      </c>
      <c r="D6" s="19" t="s">
        <v>101</v>
      </c>
      <c r="E6" s="20" t="s">
        <v>7</v>
      </c>
      <c r="F6" s="66" t="s">
        <v>10</v>
      </c>
      <c r="G6" s="15" t="s">
        <v>101</v>
      </c>
      <c r="H6" s="15" t="s">
        <v>101</v>
      </c>
      <c r="I6" s="15" t="s">
        <v>101</v>
      </c>
      <c r="J6" s="15" t="s">
        <v>101</v>
      </c>
      <c r="K6" s="15" t="s">
        <v>67</v>
      </c>
      <c r="L6" s="15" t="s">
        <v>67</v>
      </c>
      <c r="M6" s="15" t="s">
        <v>67</v>
      </c>
      <c r="N6" s="15" t="s">
        <v>67</v>
      </c>
      <c r="O6" s="10"/>
    </row>
    <row r="7" spans="1:15" s="16" customFormat="1" ht="6" customHeight="1">
      <c r="A7" s="21"/>
      <c r="B7" s="22"/>
      <c r="C7" s="23"/>
      <c r="D7" s="24"/>
      <c r="E7" s="25"/>
      <c r="F7" s="26"/>
      <c r="G7" s="27"/>
      <c r="H7" s="27"/>
      <c r="I7" s="27"/>
      <c r="J7" s="27"/>
      <c r="K7" s="27"/>
      <c r="L7" s="27"/>
      <c r="M7" s="27"/>
      <c r="N7" s="27"/>
      <c r="O7" s="29"/>
    </row>
    <row r="8" spans="1:15" s="16" customFormat="1" ht="19.5" customHeight="1">
      <c r="A8" s="9"/>
      <c r="B8" s="31" t="s">
        <v>70</v>
      </c>
      <c r="C8" s="101">
        <v>208.655</v>
      </c>
      <c r="D8" s="102">
        <v>208.017</v>
      </c>
      <c r="E8" s="33">
        <f t="shared" ref="E8:E25" si="0">IF(ISERROR(C8/D8-1)=TRUE,"n.m.",IF(OR(C8/D8-1&gt;150%=TRUE,C8/D8-1&lt;-100%=TRUE)=TRUE,"n.m.",C8/D8-1))</f>
        <v>3.0670570193782609E-3</v>
      </c>
      <c r="F8" s="63">
        <v>8.6805226122146049E-3</v>
      </c>
      <c r="G8" s="102">
        <v>49.28</v>
      </c>
      <c r="H8" s="102">
        <v>51.5</v>
      </c>
      <c r="I8" s="102">
        <v>52.866999999999997</v>
      </c>
      <c r="J8" s="102">
        <v>54.37</v>
      </c>
      <c r="K8" s="102">
        <v>48.817</v>
      </c>
      <c r="L8" s="102">
        <v>51.981000000000002</v>
      </c>
      <c r="M8" s="102">
        <v>52.789000000000001</v>
      </c>
      <c r="N8" s="102">
        <v>55.067999999999998</v>
      </c>
      <c r="O8" s="34"/>
    </row>
    <row r="9" spans="1:15" s="16" customFormat="1" ht="19.5" customHeight="1">
      <c r="A9" s="9"/>
      <c r="B9" s="31" t="s">
        <v>71</v>
      </c>
      <c r="C9" s="101">
        <v>0.23300000000000001</v>
      </c>
      <c r="D9" s="102">
        <v>0.23799999999999999</v>
      </c>
      <c r="E9" s="33">
        <f t="shared" si="0"/>
        <v>-2.1008403361344463E-2</v>
      </c>
      <c r="F9" s="63">
        <v>-1.5529671304041008E-2</v>
      </c>
      <c r="G9" s="102">
        <v>0</v>
      </c>
      <c r="H9" s="102">
        <v>0.24</v>
      </c>
      <c r="I9" s="102">
        <v>-1E-3</v>
      </c>
      <c r="J9" s="102">
        <v>-1E-3</v>
      </c>
      <c r="K9" s="102">
        <v>0</v>
      </c>
      <c r="L9" s="102">
        <v>4.2000000000000003E-2</v>
      </c>
      <c r="M9" s="102">
        <v>0.191</v>
      </c>
      <c r="N9" s="102">
        <v>0</v>
      </c>
      <c r="O9" s="34"/>
    </row>
    <row r="10" spans="1:15" s="16" customFormat="1" ht="19.5" customHeight="1">
      <c r="A10" s="9"/>
      <c r="B10" s="31" t="s">
        <v>72</v>
      </c>
      <c r="C10" s="101">
        <v>68.655000000000001</v>
      </c>
      <c r="D10" s="102">
        <v>73.727000000000004</v>
      </c>
      <c r="E10" s="33">
        <f t="shared" si="0"/>
        <v>-6.8794335860675182E-2</v>
      </c>
      <c r="F10" s="63">
        <v>-6.3583028282665516E-2</v>
      </c>
      <c r="G10" s="102">
        <v>17.768999999999998</v>
      </c>
      <c r="H10" s="102">
        <v>18.690999999999999</v>
      </c>
      <c r="I10" s="102">
        <v>18.158999999999999</v>
      </c>
      <c r="J10" s="102">
        <v>19.108000000000001</v>
      </c>
      <c r="K10" s="102">
        <v>17.945</v>
      </c>
      <c r="L10" s="102">
        <v>16.908999999999999</v>
      </c>
      <c r="M10" s="102">
        <v>17.454999999999998</v>
      </c>
      <c r="N10" s="102">
        <v>16.346</v>
      </c>
      <c r="O10" s="34"/>
    </row>
    <row r="11" spans="1:15" s="16" customFormat="1" ht="19.5" customHeight="1">
      <c r="A11" s="9"/>
      <c r="B11" s="31" t="s">
        <v>73</v>
      </c>
      <c r="C11" s="101">
        <v>79.406999999999996</v>
      </c>
      <c r="D11" s="102">
        <v>87.271000000000001</v>
      </c>
      <c r="E11" s="33">
        <f t="shared" si="0"/>
        <v>-9.0110116762727621E-2</v>
      </c>
      <c r="F11" s="63">
        <v>-8.5018098719583574E-2</v>
      </c>
      <c r="G11" s="102">
        <v>19.952000000000002</v>
      </c>
      <c r="H11" s="102">
        <v>25.61</v>
      </c>
      <c r="I11" s="102">
        <v>19.268999999999998</v>
      </c>
      <c r="J11" s="102">
        <v>22.44</v>
      </c>
      <c r="K11" s="102">
        <v>24.481999999999999</v>
      </c>
      <c r="L11" s="102">
        <v>18.010000000000002</v>
      </c>
      <c r="M11" s="102">
        <v>18.875</v>
      </c>
      <c r="N11" s="102">
        <v>18.04</v>
      </c>
      <c r="O11" s="34"/>
    </row>
    <row r="12" spans="1:15" s="16" customFormat="1" ht="19.5" customHeight="1">
      <c r="A12" s="9"/>
      <c r="B12" s="31" t="s">
        <v>74</v>
      </c>
      <c r="C12" s="101">
        <v>-2.8690000000000002</v>
      </c>
      <c r="D12" s="102">
        <v>-3.6819999999999999</v>
      </c>
      <c r="E12" s="33">
        <f t="shared" si="0"/>
        <v>-0.22080391091797924</v>
      </c>
      <c r="F12" s="63">
        <v>-0.21644211418026008</v>
      </c>
      <c r="G12" s="102">
        <v>4.2930000000000001</v>
      </c>
      <c r="H12" s="102">
        <v>-5.41</v>
      </c>
      <c r="I12" s="102">
        <v>-0.66700000000000004</v>
      </c>
      <c r="J12" s="102">
        <v>-1.8979999999999999</v>
      </c>
      <c r="K12" s="102">
        <v>-0.58699999999999997</v>
      </c>
      <c r="L12" s="102">
        <v>-0.59499999999999997</v>
      </c>
      <c r="M12" s="102">
        <v>-1.0960000000000001</v>
      </c>
      <c r="N12" s="102">
        <v>-0.59099999999999997</v>
      </c>
      <c r="O12" s="34"/>
    </row>
    <row r="13" spans="1:15" s="39" customFormat="1" ht="19.5" customHeight="1">
      <c r="A13" s="35"/>
      <c r="B13" s="36" t="s">
        <v>75</v>
      </c>
      <c r="C13" s="103">
        <v>354.08100000000002</v>
      </c>
      <c r="D13" s="57">
        <v>365.57100000000003</v>
      </c>
      <c r="E13" s="38">
        <f t="shared" si="0"/>
        <v>-3.1430283036674167E-2</v>
      </c>
      <c r="F13" s="89">
        <v>-2.6009889854542789E-2</v>
      </c>
      <c r="G13" s="57">
        <v>91.293999999999997</v>
      </c>
      <c r="H13" s="57">
        <v>90.631</v>
      </c>
      <c r="I13" s="57">
        <v>89.626999999999995</v>
      </c>
      <c r="J13" s="57">
        <v>94.019000000000005</v>
      </c>
      <c r="K13" s="57">
        <v>90.656999999999996</v>
      </c>
      <c r="L13" s="57">
        <v>86.346999999999994</v>
      </c>
      <c r="M13" s="57">
        <v>88.213999999999999</v>
      </c>
      <c r="N13" s="57">
        <v>88.863</v>
      </c>
      <c r="O13" s="15"/>
    </row>
    <row r="14" spans="1:15" s="16" customFormat="1" ht="19.5" customHeight="1">
      <c r="A14" s="9"/>
      <c r="B14" s="31" t="s">
        <v>76</v>
      </c>
      <c r="C14" s="101">
        <v>-81.474999999999994</v>
      </c>
      <c r="D14" s="102">
        <v>-79.918000000000006</v>
      </c>
      <c r="E14" s="33">
        <f t="shared" si="0"/>
        <v>1.948246953126942E-2</v>
      </c>
      <c r="F14" s="63">
        <v>2.5187800720418811E-2</v>
      </c>
      <c r="G14" s="102">
        <v>-19.14</v>
      </c>
      <c r="H14" s="102">
        <v>-19.318000000000001</v>
      </c>
      <c r="I14" s="102">
        <v>-19.584</v>
      </c>
      <c r="J14" s="102">
        <v>-21.876000000000001</v>
      </c>
      <c r="K14" s="102">
        <v>-19.812000000000001</v>
      </c>
      <c r="L14" s="102">
        <v>-19.622</v>
      </c>
      <c r="M14" s="102">
        <v>-20.574999999999999</v>
      </c>
      <c r="N14" s="102">
        <v>-21.466000000000001</v>
      </c>
      <c r="O14" s="34"/>
    </row>
    <row r="15" spans="1:15" s="16" customFormat="1" ht="19.5" customHeight="1">
      <c r="A15" s="9"/>
      <c r="B15" s="31" t="s">
        <v>77</v>
      </c>
      <c r="C15" s="101">
        <v>-74</v>
      </c>
      <c r="D15" s="102">
        <v>-75.86699999999999</v>
      </c>
      <c r="E15" s="33">
        <f t="shared" si="0"/>
        <v>-2.4608854969881411E-2</v>
      </c>
      <c r="F15" s="63">
        <v>-1.9150272122539835E-2</v>
      </c>
      <c r="G15" s="102">
        <v>-17.116</v>
      </c>
      <c r="H15" s="102">
        <v>-17.468</v>
      </c>
      <c r="I15" s="102">
        <v>-19.998999999999999</v>
      </c>
      <c r="J15" s="102">
        <v>-21.284000000000002</v>
      </c>
      <c r="K15" s="102">
        <v>-17.864000000000001</v>
      </c>
      <c r="L15" s="102">
        <v>-18.631999999999998</v>
      </c>
      <c r="M15" s="102">
        <v>-18.859000000000002</v>
      </c>
      <c r="N15" s="102">
        <v>-18.645</v>
      </c>
      <c r="O15" s="34"/>
    </row>
    <row r="16" spans="1:15" s="16" customFormat="1" ht="19.5" customHeight="1">
      <c r="A16" s="9"/>
      <c r="B16" s="31" t="s">
        <v>78</v>
      </c>
      <c r="C16" s="101">
        <v>0</v>
      </c>
      <c r="D16" s="102">
        <v>0</v>
      </c>
      <c r="E16" s="33" t="str">
        <f t="shared" si="0"/>
        <v>n.m.</v>
      </c>
      <c r="F16" s="63" t="s">
        <v>203</v>
      </c>
      <c r="G16" s="102">
        <v>0</v>
      </c>
      <c r="H16" s="102">
        <v>0</v>
      </c>
      <c r="I16" s="102">
        <v>0</v>
      </c>
      <c r="J16" s="102">
        <v>0</v>
      </c>
      <c r="K16" s="102">
        <v>0</v>
      </c>
      <c r="L16" s="102">
        <v>0</v>
      </c>
      <c r="M16" s="102">
        <v>0</v>
      </c>
      <c r="N16" s="102">
        <v>0</v>
      </c>
      <c r="O16" s="34"/>
    </row>
    <row r="17" spans="1:15" s="16" customFormat="1" ht="19.5" customHeight="1">
      <c r="A17" s="9"/>
      <c r="B17" s="31" t="s">
        <v>79</v>
      </c>
      <c r="C17" s="101">
        <v>-17.914000000000001</v>
      </c>
      <c r="D17" s="102">
        <v>-21.744</v>
      </c>
      <c r="E17" s="33">
        <f t="shared" si="0"/>
        <v>-0.17614054451802785</v>
      </c>
      <c r="F17" s="63">
        <v>-0.17152997867969799</v>
      </c>
      <c r="G17" s="102">
        <v>-5.133</v>
      </c>
      <c r="H17" s="102">
        <v>-4.8949999999999996</v>
      </c>
      <c r="I17" s="102">
        <v>-4.0579999999999998</v>
      </c>
      <c r="J17" s="102">
        <v>-7.6580000000000004</v>
      </c>
      <c r="K17" s="102">
        <v>-4.2130000000000001</v>
      </c>
      <c r="L17" s="102">
        <v>-4.3410000000000002</v>
      </c>
      <c r="M17" s="102">
        <v>-4.431</v>
      </c>
      <c r="N17" s="102">
        <v>-4.9290000000000003</v>
      </c>
      <c r="O17" s="34"/>
    </row>
    <row r="18" spans="1:15" s="39" customFormat="1" ht="19.5" customHeight="1">
      <c r="A18" s="35"/>
      <c r="B18" s="40" t="s">
        <v>80</v>
      </c>
      <c r="C18" s="103">
        <v>-173.38900000000001</v>
      </c>
      <c r="D18" s="57">
        <v>-177.529</v>
      </c>
      <c r="E18" s="38">
        <f t="shared" si="0"/>
        <v>-2.3320133611973159E-2</v>
      </c>
      <c r="F18" s="89">
        <v>-1.785433869146855E-2</v>
      </c>
      <c r="G18" s="57">
        <v>-41.389000000000003</v>
      </c>
      <c r="H18" s="57">
        <v>-41.680999999999997</v>
      </c>
      <c r="I18" s="57">
        <v>-43.640999999999998</v>
      </c>
      <c r="J18" s="57">
        <v>-50.817999999999998</v>
      </c>
      <c r="K18" s="57">
        <v>-41.889000000000003</v>
      </c>
      <c r="L18" s="57">
        <v>-42.594999999999999</v>
      </c>
      <c r="M18" s="57">
        <v>-43.865000000000002</v>
      </c>
      <c r="N18" s="57">
        <v>-45.04</v>
      </c>
      <c r="O18" s="15"/>
    </row>
    <row r="19" spans="1:15" s="39" customFormat="1" ht="19.5" customHeight="1">
      <c r="A19" s="35"/>
      <c r="B19" s="40" t="s">
        <v>81</v>
      </c>
      <c r="C19" s="103">
        <v>180.69200000000001</v>
      </c>
      <c r="D19" s="57">
        <v>188.042</v>
      </c>
      <c r="E19" s="38">
        <f t="shared" si="0"/>
        <v>-3.9087012475936156E-2</v>
      </c>
      <c r="F19" s="89">
        <v>-3.3709482488007876E-2</v>
      </c>
      <c r="G19" s="57">
        <v>49.905000000000001</v>
      </c>
      <c r="H19" s="57">
        <v>48.95</v>
      </c>
      <c r="I19" s="57">
        <v>45.985999999999997</v>
      </c>
      <c r="J19" s="57">
        <v>43.201000000000001</v>
      </c>
      <c r="K19" s="57">
        <v>48.768000000000001</v>
      </c>
      <c r="L19" s="57">
        <v>43.752000000000002</v>
      </c>
      <c r="M19" s="57">
        <v>44.348999999999997</v>
      </c>
      <c r="N19" s="57">
        <v>43.823</v>
      </c>
      <c r="O19" s="15"/>
    </row>
    <row r="20" spans="1:15" s="16" customFormat="1" ht="19.5" customHeight="1">
      <c r="A20" s="9"/>
      <c r="B20" s="41" t="s">
        <v>82</v>
      </c>
      <c r="C20" s="101">
        <v>-132.535</v>
      </c>
      <c r="D20" s="102">
        <v>-188.38499999999999</v>
      </c>
      <c r="E20" s="33">
        <f t="shared" si="0"/>
        <v>-0.29646734081800563</v>
      </c>
      <c r="F20" s="63">
        <v>-0.29253016000031395</v>
      </c>
      <c r="G20" s="102">
        <v>-33.768000000000001</v>
      </c>
      <c r="H20" s="102">
        <v>-33.774000000000001</v>
      </c>
      <c r="I20" s="102">
        <v>-45.601999999999997</v>
      </c>
      <c r="J20" s="102">
        <v>-75.241</v>
      </c>
      <c r="K20" s="102">
        <v>-27.192</v>
      </c>
      <c r="L20" s="102">
        <v>-33.115000000000002</v>
      </c>
      <c r="M20" s="102">
        <v>-32.926000000000002</v>
      </c>
      <c r="N20" s="102">
        <v>-39.302</v>
      </c>
      <c r="O20" s="34"/>
    </row>
    <row r="21" spans="1:15" s="39" customFormat="1" ht="19.5" customHeight="1">
      <c r="A21" s="35"/>
      <c r="B21" s="40" t="s">
        <v>83</v>
      </c>
      <c r="C21" s="103">
        <v>48.156999999999996</v>
      </c>
      <c r="D21" s="57">
        <v>-0.34300000000000003</v>
      </c>
      <c r="E21" s="38" t="str">
        <f t="shared" si="0"/>
        <v>n.m.</v>
      </c>
      <c r="F21" s="89" t="s">
        <v>27</v>
      </c>
      <c r="G21" s="57">
        <v>16.137</v>
      </c>
      <c r="H21" s="57">
        <v>15.176</v>
      </c>
      <c r="I21" s="57">
        <v>0.38400000000000001</v>
      </c>
      <c r="J21" s="57">
        <v>-32.04</v>
      </c>
      <c r="K21" s="57">
        <v>21.576000000000001</v>
      </c>
      <c r="L21" s="57">
        <v>10.637</v>
      </c>
      <c r="M21" s="57">
        <v>11.423</v>
      </c>
      <c r="N21" s="57">
        <v>4.5209999999999999</v>
      </c>
      <c r="O21" s="15"/>
    </row>
    <row r="22" spans="1:15" s="16" customFormat="1" ht="19.5" customHeight="1">
      <c r="A22" s="9"/>
      <c r="B22" s="31" t="s">
        <v>84</v>
      </c>
      <c r="C22" s="101">
        <v>-1.2609999999999999</v>
      </c>
      <c r="D22" s="102">
        <v>-0.996</v>
      </c>
      <c r="E22" s="33">
        <f t="shared" si="0"/>
        <v>0.26606425702811243</v>
      </c>
      <c r="F22" s="63">
        <v>0.27314953422380761</v>
      </c>
      <c r="G22" s="102">
        <v>-0.34899999999999998</v>
      </c>
      <c r="H22" s="102">
        <v>-0.36699999999999999</v>
      </c>
      <c r="I22" s="102">
        <v>0.29799999999999999</v>
      </c>
      <c r="J22" s="102">
        <v>-0.57799999999999996</v>
      </c>
      <c r="K22" s="102">
        <v>0</v>
      </c>
      <c r="L22" s="102">
        <v>0.33100000000000002</v>
      </c>
      <c r="M22" s="102">
        <v>-1.2E-2</v>
      </c>
      <c r="N22" s="102">
        <v>-1.58</v>
      </c>
      <c r="O22" s="34"/>
    </row>
    <row r="23" spans="1:15" s="16" customFormat="1" ht="19.5" customHeight="1">
      <c r="A23" s="9"/>
      <c r="B23" s="31" t="s">
        <v>85</v>
      </c>
      <c r="C23" s="101">
        <v>0</v>
      </c>
      <c r="D23" s="102">
        <v>0</v>
      </c>
      <c r="E23" s="33" t="str">
        <f t="shared" si="0"/>
        <v>n.m.</v>
      </c>
      <c r="F23" s="63" t="s">
        <v>203</v>
      </c>
      <c r="G23" s="102">
        <v>0</v>
      </c>
      <c r="H23" s="102">
        <v>0</v>
      </c>
      <c r="I23" s="102">
        <v>0</v>
      </c>
      <c r="J23" s="102">
        <v>0</v>
      </c>
      <c r="K23" s="102">
        <v>0</v>
      </c>
      <c r="L23" s="102">
        <v>0</v>
      </c>
      <c r="M23" s="102">
        <v>0</v>
      </c>
      <c r="N23" s="102">
        <v>0</v>
      </c>
      <c r="O23" s="34"/>
    </row>
    <row r="24" spans="1:15" s="16" customFormat="1" ht="19.5" customHeight="1">
      <c r="A24" s="9"/>
      <c r="B24" s="31" t="s">
        <v>86</v>
      </c>
      <c r="C24" s="101">
        <v>5.2610000000000001</v>
      </c>
      <c r="D24" s="102">
        <v>-1.4E-2</v>
      </c>
      <c r="E24" s="33" t="str">
        <f t="shared" si="0"/>
        <v>n.m.</v>
      </c>
      <c r="F24" s="63" t="s">
        <v>27</v>
      </c>
      <c r="G24" s="102">
        <v>0</v>
      </c>
      <c r="H24" s="102">
        <v>0</v>
      </c>
      <c r="I24" s="102">
        <v>0</v>
      </c>
      <c r="J24" s="102">
        <v>-1.4E-2</v>
      </c>
      <c r="K24" s="102">
        <v>0</v>
      </c>
      <c r="L24" s="102">
        <v>0</v>
      </c>
      <c r="M24" s="102">
        <v>0.38300000000000001</v>
      </c>
      <c r="N24" s="102">
        <v>4.8780000000000001</v>
      </c>
      <c r="O24" s="34"/>
    </row>
    <row r="25" spans="1:15" s="39" customFormat="1" ht="19.5" customHeight="1">
      <c r="A25" s="35"/>
      <c r="B25" s="40" t="s">
        <v>87</v>
      </c>
      <c r="C25" s="103">
        <v>52.156999999999996</v>
      </c>
      <c r="D25" s="57">
        <v>-1.353</v>
      </c>
      <c r="E25" s="38" t="str">
        <f t="shared" si="0"/>
        <v>n.m.</v>
      </c>
      <c r="F25" s="89" t="s">
        <v>27</v>
      </c>
      <c r="G25" s="57">
        <v>15.788</v>
      </c>
      <c r="H25" s="57">
        <v>14.808999999999999</v>
      </c>
      <c r="I25" s="57">
        <v>0.68200000000000005</v>
      </c>
      <c r="J25" s="57">
        <v>-32.631999999999998</v>
      </c>
      <c r="K25" s="57">
        <v>21.576000000000001</v>
      </c>
      <c r="L25" s="57">
        <v>10.968</v>
      </c>
      <c r="M25" s="57">
        <v>11.794</v>
      </c>
      <c r="N25" s="57">
        <v>7.819</v>
      </c>
      <c r="O25" s="15"/>
    </row>
    <row r="26" spans="1:15" s="252" customFormat="1" ht="19.5" customHeight="1" thickBot="1">
      <c r="A26" s="251"/>
      <c r="B26" s="40" t="s">
        <v>199</v>
      </c>
      <c r="C26" s="104">
        <v>41.817</v>
      </c>
      <c r="D26" s="105">
        <v>19.007999999999999</v>
      </c>
      <c r="E26" s="42">
        <f t="shared" ref="E26" si="1">IF(ISERROR(C26/D26-1)=TRUE,"n.m.",IF(OR(C26/D26-1&gt;150%=TRUE,C26/D26-1&lt;-100%=TRUE)=TRUE,"n.m.",C26/D26-1))</f>
        <v>1.1999684343434343</v>
      </c>
      <c r="F26" s="90">
        <v>1.2122794582177792</v>
      </c>
      <c r="G26" s="57">
        <v>13.111000000000001</v>
      </c>
      <c r="H26" s="57">
        <v>31.992999999999999</v>
      </c>
      <c r="I26" s="57">
        <v>-0.14000000000000001</v>
      </c>
      <c r="J26" s="57">
        <v>-25.956</v>
      </c>
      <c r="K26" s="57">
        <v>18.05</v>
      </c>
      <c r="L26" s="57">
        <v>8.8350000000000009</v>
      </c>
      <c r="M26" s="57">
        <v>7.7859999999999996</v>
      </c>
      <c r="N26" s="57">
        <v>7.1459999999999999</v>
      </c>
      <c r="O26" s="19"/>
    </row>
    <row r="27" spans="1:15" ht="9" customHeight="1">
      <c r="A27" s="5"/>
      <c r="B27" s="4"/>
      <c r="C27" s="43"/>
      <c r="D27" s="43"/>
      <c r="E27" s="7"/>
      <c r="F27" s="7"/>
      <c r="G27" s="43"/>
      <c r="H27" s="43"/>
      <c r="I27" s="43"/>
      <c r="J27" s="43"/>
      <c r="K27" s="43"/>
      <c r="L27" s="43"/>
      <c r="M27" s="43"/>
      <c r="N27" s="43"/>
      <c r="O27" s="44"/>
    </row>
    <row r="28" spans="1:15" ht="19.5" customHeight="1">
      <c r="A28" s="45" t="s">
        <v>102</v>
      </c>
      <c r="B28" s="46"/>
      <c r="C28" s="43"/>
      <c r="D28" s="43"/>
      <c r="E28" s="7"/>
      <c r="F28" s="7"/>
      <c r="G28" s="43"/>
      <c r="H28" s="43"/>
      <c r="I28" s="43"/>
      <c r="J28" s="43"/>
      <c r="K28" s="43"/>
      <c r="L28" s="43"/>
      <c r="M28" s="43"/>
      <c r="N28" s="43"/>
      <c r="O28" s="44"/>
    </row>
    <row r="29" spans="1:15" ht="19.5" customHeight="1">
      <c r="A29" s="47"/>
      <c r="B29" s="40" t="s">
        <v>95</v>
      </c>
      <c r="C29" s="48">
        <f>-C18/C13</f>
        <v>0.48968738791406485</v>
      </c>
      <c r="D29" s="48">
        <f>-D18/D13</f>
        <v>0.48562112421390097</v>
      </c>
      <c r="E29" s="49">
        <f>(C29-D29)*10000</f>
        <v>40.662637001638856</v>
      </c>
      <c r="F29" s="125"/>
      <c r="G29" s="48">
        <f t="shared" ref="G29:L29" si="2">-G18/G13</f>
        <v>0.45335947597870618</v>
      </c>
      <c r="H29" s="48">
        <f t="shared" si="2"/>
        <v>0.45989782745418234</v>
      </c>
      <c r="I29" s="48">
        <f t="shared" si="2"/>
        <v>0.48691800461914381</v>
      </c>
      <c r="J29" s="48">
        <f t="shared" si="2"/>
        <v>0.54050776970612313</v>
      </c>
      <c r="K29" s="48">
        <f t="shared" si="2"/>
        <v>0.46206029319302433</v>
      </c>
      <c r="L29" s="48">
        <f t="shared" si="2"/>
        <v>0.49330028837133894</v>
      </c>
      <c r="M29" s="48">
        <f t="shared" ref="M29:N29" si="3">-M18/M13</f>
        <v>0.49725667127666812</v>
      </c>
      <c r="N29" s="48">
        <f t="shared" si="3"/>
        <v>0.50684761936914124</v>
      </c>
      <c r="O29" s="44"/>
    </row>
    <row r="30" spans="1:15" ht="19.5" customHeight="1">
      <c r="A30" s="47"/>
      <c r="B30" s="40" t="s">
        <v>96</v>
      </c>
      <c r="C30" s="50">
        <v>301.14852710796868</v>
      </c>
      <c r="D30" s="50">
        <v>436.06970147737894</v>
      </c>
      <c r="E30" s="49">
        <f>(C30-D30)</f>
        <v>-134.92117436941027</v>
      </c>
      <c r="F30" s="125"/>
      <c r="G30" s="50">
        <v>314.60296782640097</v>
      </c>
      <c r="H30" s="50">
        <v>317.03235785306651</v>
      </c>
      <c r="I30" s="50">
        <v>419.31461388714149</v>
      </c>
      <c r="J30" s="50">
        <v>687.84877218591919</v>
      </c>
      <c r="K30" s="50">
        <v>256.50516197536427</v>
      </c>
      <c r="L30" s="50">
        <v>306.62171893811569</v>
      </c>
      <c r="M30" s="50">
        <v>293.48479095247518</v>
      </c>
      <c r="N30" s="50">
        <v>345.05839300304598</v>
      </c>
      <c r="O30" s="44"/>
    </row>
    <row r="31" spans="1:15" ht="19.5" customHeight="1">
      <c r="A31" s="45" t="s">
        <v>103</v>
      </c>
      <c r="B31" s="51"/>
      <c r="C31" s="53"/>
      <c r="D31" s="53"/>
      <c r="E31" s="53"/>
      <c r="F31" s="126"/>
      <c r="G31" s="52"/>
      <c r="H31" s="52"/>
      <c r="I31" s="52"/>
      <c r="J31" s="52"/>
      <c r="K31" s="52"/>
      <c r="L31" s="52"/>
      <c r="M31" s="52"/>
      <c r="N31" s="52"/>
      <c r="O31" s="5"/>
    </row>
    <row r="32" spans="1:15" ht="19.5" customHeight="1">
      <c r="A32" s="54"/>
      <c r="B32" s="40" t="s">
        <v>98</v>
      </c>
      <c r="C32" s="57">
        <v>4590.8710000000001</v>
      </c>
      <c r="D32" s="57">
        <v>4294.893</v>
      </c>
      <c r="E32" s="38">
        <f>IF(C32*D32&gt;0,C32/D32-1,"n.m.")</f>
        <v>6.8913940347291591E-2</v>
      </c>
      <c r="F32" s="127"/>
      <c r="G32" s="57">
        <v>4278.2280000000001</v>
      </c>
      <c r="H32" s="57">
        <v>4244.3090000000002</v>
      </c>
      <c r="I32" s="57">
        <v>4455.9840000000004</v>
      </c>
      <c r="J32" s="57">
        <v>4294.893</v>
      </c>
      <c r="K32" s="57">
        <v>4185.8720000000003</v>
      </c>
      <c r="L32" s="57">
        <v>4454.09</v>
      </c>
      <c r="M32" s="57">
        <v>4521.0940000000001</v>
      </c>
      <c r="N32" s="57">
        <v>4590.8710000000001</v>
      </c>
      <c r="O32" s="5"/>
    </row>
    <row r="33" spans="1:15" ht="19.5" customHeight="1">
      <c r="A33" s="54"/>
      <c r="B33" s="36" t="s">
        <v>104</v>
      </c>
      <c r="C33" s="57">
        <v>3644.9090000000001</v>
      </c>
      <c r="D33" s="57">
        <v>3408.2429999999999</v>
      </c>
      <c r="E33" s="38">
        <f>IF(C33*D33&gt;0,C33/D33-1,"n.m.")</f>
        <v>6.943929760876788E-2</v>
      </c>
      <c r="F33" s="127"/>
      <c r="G33" s="57">
        <v>2586.4989999999998</v>
      </c>
      <c r="H33" s="57">
        <v>2825.9360000000001</v>
      </c>
      <c r="I33" s="57">
        <v>3048.5219999999999</v>
      </c>
      <c r="J33" s="57">
        <v>3408.2429999999999</v>
      </c>
      <c r="K33" s="57">
        <v>3043.875</v>
      </c>
      <c r="L33" s="57">
        <v>3006.0439999999999</v>
      </c>
      <c r="M33" s="57">
        <v>2962.1039999999998</v>
      </c>
      <c r="N33" s="57">
        <v>3644.9090000000001</v>
      </c>
      <c r="O33" s="5"/>
    </row>
    <row r="34" spans="1:15" ht="19.5" customHeight="1">
      <c r="A34" s="47"/>
      <c r="B34" s="40" t="s">
        <v>189</v>
      </c>
      <c r="C34" s="57">
        <v>4831.4889999999996</v>
      </c>
      <c r="D34" s="57">
        <v>4170.7075000000004</v>
      </c>
      <c r="E34" s="38">
        <f>IF(C34*D34&gt;0,C34/D34-1,"n.m.")</f>
        <v>0.15843391079331237</v>
      </c>
      <c r="F34" s="127"/>
      <c r="G34" s="57">
        <v>4236.3895000000002</v>
      </c>
      <c r="H34" s="57">
        <v>4277.8819999999996</v>
      </c>
      <c r="I34" s="57">
        <v>4338.4584999999997</v>
      </c>
      <c r="J34" s="57">
        <v>4170.7075000000004</v>
      </c>
      <c r="K34" s="57">
        <v>4260</v>
      </c>
      <c r="L34" s="57">
        <v>4688.0995000000003</v>
      </c>
      <c r="M34" s="57">
        <v>4589.7855</v>
      </c>
      <c r="N34" s="57">
        <v>4831.4889999999996</v>
      </c>
      <c r="O34" s="5"/>
    </row>
    <row r="35" spans="1:15" ht="19.5" customHeight="1">
      <c r="A35" s="45" t="s">
        <v>8</v>
      </c>
      <c r="B35" s="51"/>
      <c r="C35" s="57"/>
      <c r="D35" s="57"/>
      <c r="E35" s="56"/>
      <c r="F35" s="128"/>
      <c r="G35" s="57"/>
      <c r="H35" s="57"/>
      <c r="I35" s="57"/>
      <c r="J35" s="57"/>
      <c r="K35" s="57"/>
      <c r="L35" s="57"/>
      <c r="M35" s="57"/>
      <c r="N35" s="57"/>
      <c r="O35" s="5"/>
    </row>
    <row r="36" spans="1:15" ht="19.5" customHeight="1">
      <c r="A36" s="5"/>
      <c r="B36" s="40" t="s">
        <v>99</v>
      </c>
      <c r="C36" s="57">
        <v>3368.85</v>
      </c>
      <c r="D36" s="57">
        <v>3341.73</v>
      </c>
      <c r="E36" s="38">
        <f>IF(C36*D36&gt;0,C36/D36-1,"n.m.")</f>
        <v>8.1155569121382776E-3</v>
      </c>
      <c r="F36" s="127"/>
      <c r="G36" s="57">
        <v>3217.23</v>
      </c>
      <c r="H36" s="57">
        <v>3202.88</v>
      </c>
      <c r="I36" s="57">
        <v>3326.63</v>
      </c>
      <c r="J36" s="57">
        <v>3341.73</v>
      </c>
      <c r="K36" s="57">
        <v>3286.85</v>
      </c>
      <c r="L36" s="57">
        <v>3346.95</v>
      </c>
      <c r="M36" s="57">
        <v>3388.73</v>
      </c>
      <c r="N36" s="57">
        <v>3368.85</v>
      </c>
      <c r="O36" s="5"/>
    </row>
    <row r="37" spans="1:15" ht="19.5" customHeight="1">
      <c r="A37" s="5"/>
      <c r="B37" s="36" t="s">
        <v>100</v>
      </c>
      <c r="C37" s="57">
        <v>184</v>
      </c>
      <c r="D37" s="57">
        <v>199</v>
      </c>
      <c r="E37" s="38">
        <f>IF(C37*D37&gt;0,C37/D37-1,"n.m.")</f>
        <v>-7.5376884422110546E-2</v>
      </c>
      <c r="F37" s="125"/>
      <c r="G37" s="57">
        <v>199</v>
      </c>
      <c r="H37" s="57">
        <v>198</v>
      </c>
      <c r="I37" s="57">
        <v>199</v>
      </c>
      <c r="J37" s="57">
        <v>199</v>
      </c>
      <c r="K37" s="57">
        <v>199</v>
      </c>
      <c r="L37" s="57">
        <v>185</v>
      </c>
      <c r="M37" s="57">
        <v>185</v>
      </c>
      <c r="N37" s="57">
        <v>184</v>
      </c>
      <c r="O37" s="5"/>
    </row>
    <row r="38" spans="1:15">
      <c r="B38" s="152"/>
    </row>
    <row r="40" spans="1:15" ht="12.75" customHeight="1">
      <c r="C40" s="57"/>
      <c r="D40" s="57"/>
      <c r="H40" s="57"/>
      <c r="I40" s="57"/>
      <c r="J40" s="57"/>
      <c r="K40" s="57"/>
      <c r="L40" s="57"/>
      <c r="M40" s="57"/>
      <c r="N40" s="57"/>
    </row>
    <row r="41" spans="1:15" ht="12.75" customHeight="1">
      <c r="C41" s="57"/>
    </row>
    <row r="42" spans="1:15" ht="12.75" customHeight="1">
      <c r="C42" s="57"/>
      <c r="D42" s="57"/>
      <c r="H42" s="57"/>
      <c r="I42" s="57"/>
      <c r="J42" s="57"/>
      <c r="K42" s="57"/>
      <c r="L42" s="57"/>
      <c r="M42" s="57"/>
      <c r="N42" s="57"/>
    </row>
    <row r="43" spans="1:15" ht="12.75" customHeight="1">
      <c r="C43" s="57"/>
      <c r="D43" s="57"/>
      <c r="H43" s="57"/>
      <c r="I43" s="57"/>
      <c r="J43" s="57"/>
      <c r="K43" s="57"/>
      <c r="L43" s="57"/>
      <c r="M43" s="57"/>
      <c r="N43" s="57"/>
    </row>
    <row r="44" spans="1:15" ht="12.75" customHeight="1">
      <c r="C44" s="57"/>
      <c r="D44" s="57"/>
      <c r="H44" s="57"/>
      <c r="I44" s="57"/>
      <c r="J44" s="57"/>
      <c r="K44" s="57"/>
      <c r="L44" s="57"/>
      <c r="M44" s="57"/>
      <c r="N44" s="57"/>
    </row>
    <row r="46" spans="1:15" ht="12.75" customHeight="1">
      <c r="C46" s="57"/>
      <c r="D46" s="57"/>
      <c r="H46" s="57"/>
      <c r="I46" s="57"/>
      <c r="J46" s="57"/>
      <c r="K46" s="57"/>
      <c r="L46" s="57"/>
      <c r="M46" s="57"/>
      <c r="N46"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C6:N6"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C6" sqref="C6:N6"/>
    </sheetView>
  </sheetViews>
  <sheetFormatPr defaultRowHeight="12.75"/>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64" t="s">
        <v>34</v>
      </c>
      <c r="B2" s="264"/>
      <c r="C2" s="264"/>
      <c r="D2" s="264"/>
      <c r="E2" s="264"/>
      <c r="F2" s="264"/>
      <c r="G2" s="264"/>
      <c r="H2" s="264"/>
      <c r="I2" s="264"/>
      <c r="J2" s="264"/>
      <c r="K2" s="264"/>
      <c r="L2" s="264"/>
      <c r="M2" s="264"/>
      <c r="N2" s="264"/>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1" t="s">
        <v>202</v>
      </c>
      <c r="D5" s="12"/>
      <c r="E5" s="13" t="s">
        <v>4</v>
      </c>
      <c r="F5" s="65" t="s">
        <v>5</v>
      </c>
      <c r="G5" s="15" t="s">
        <v>50</v>
      </c>
      <c r="H5" s="15" t="s">
        <v>66</v>
      </c>
      <c r="I5" s="15" t="s">
        <v>68</v>
      </c>
      <c r="J5" s="15" t="s">
        <v>69</v>
      </c>
      <c r="K5" s="15" t="s">
        <v>50</v>
      </c>
      <c r="L5" s="15" t="s">
        <v>66</v>
      </c>
      <c r="M5" s="15" t="s">
        <v>68</v>
      </c>
      <c r="N5" s="15" t="s">
        <v>69</v>
      </c>
      <c r="O5" s="10"/>
    </row>
    <row r="6" spans="1:15" s="16" customFormat="1" ht="15" customHeight="1">
      <c r="A6" s="9"/>
      <c r="B6" s="67" t="s">
        <v>6</v>
      </c>
      <c r="C6" s="18" t="s">
        <v>67</v>
      </c>
      <c r="D6" s="19" t="s">
        <v>101</v>
      </c>
      <c r="E6" s="20" t="s">
        <v>7</v>
      </c>
      <c r="F6" s="66" t="s">
        <v>10</v>
      </c>
      <c r="G6" s="15" t="s">
        <v>101</v>
      </c>
      <c r="H6" s="15" t="s">
        <v>101</v>
      </c>
      <c r="I6" s="15" t="s">
        <v>101</v>
      </c>
      <c r="J6" s="15" t="s">
        <v>101</v>
      </c>
      <c r="K6" s="15" t="s">
        <v>67</v>
      </c>
      <c r="L6" s="15" t="s">
        <v>67</v>
      </c>
      <c r="M6" s="15" t="s">
        <v>67</v>
      </c>
      <c r="N6" s="15" t="s">
        <v>67</v>
      </c>
      <c r="O6" s="10"/>
    </row>
    <row r="7" spans="1:15" s="16" customFormat="1" ht="6" customHeight="1">
      <c r="A7" s="21"/>
      <c r="B7" s="22"/>
      <c r="C7" s="23"/>
      <c r="D7" s="24"/>
      <c r="E7" s="25"/>
      <c r="F7" s="26"/>
      <c r="G7" s="27"/>
      <c r="H7" s="27"/>
      <c r="I7" s="27"/>
      <c r="J7" s="27"/>
      <c r="K7" s="27"/>
      <c r="L7" s="27"/>
      <c r="M7" s="27"/>
      <c r="N7" s="27"/>
      <c r="O7" s="29"/>
    </row>
    <row r="8" spans="1:15" s="16" customFormat="1" ht="19.5" customHeight="1">
      <c r="A8" s="9"/>
      <c r="B8" s="31" t="s">
        <v>70</v>
      </c>
      <c r="C8" s="101">
        <v>696.65300000000002</v>
      </c>
      <c r="D8" s="102">
        <v>675.89200000000005</v>
      </c>
      <c r="E8" s="33">
        <f t="shared" ref="E8:E25" si="0">IF(ISERROR(C8/D8-1)=TRUE,"n.m.",IF(OR(C8/D8-1&gt;150%=TRUE,C8/D8-1&lt;-100%=TRUE)=TRUE,"n.m.",C8/D8-1))</f>
        <v>3.0716445822705385E-2</v>
      </c>
      <c r="F8" s="63">
        <v>0.24044826521173787</v>
      </c>
      <c r="G8" s="102">
        <v>168.84899999999999</v>
      </c>
      <c r="H8" s="102">
        <v>165.70099999999999</v>
      </c>
      <c r="I8" s="102">
        <v>174.126</v>
      </c>
      <c r="J8" s="102">
        <v>167.21600000000001</v>
      </c>
      <c r="K8" s="102">
        <v>165.90100000000001</v>
      </c>
      <c r="L8" s="102">
        <v>172.398</v>
      </c>
      <c r="M8" s="102">
        <v>196.56399999999999</v>
      </c>
      <c r="N8" s="102">
        <v>161.79</v>
      </c>
      <c r="O8" s="34"/>
    </row>
    <row r="9" spans="1:15" s="16" customFormat="1" ht="19.5" customHeight="1">
      <c r="A9" s="9"/>
      <c r="B9" s="31" t="s">
        <v>71</v>
      </c>
      <c r="C9" s="101">
        <v>0</v>
      </c>
      <c r="D9" s="102">
        <v>3.9140000000000001</v>
      </c>
      <c r="E9" s="33">
        <f t="shared" si="0"/>
        <v>-1</v>
      </c>
      <c r="F9" s="63">
        <v>-1</v>
      </c>
      <c r="G9" s="102">
        <v>0</v>
      </c>
      <c r="H9" s="102">
        <v>4.0659999999999998</v>
      </c>
      <c r="I9" s="102">
        <v>-0.09</v>
      </c>
      <c r="J9" s="102">
        <v>-6.2E-2</v>
      </c>
      <c r="K9" s="102">
        <v>0</v>
      </c>
      <c r="L9" s="102">
        <v>0</v>
      </c>
      <c r="M9" s="102">
        <v>0</v>
      </c>
      <c r="N9" s="102">
        <v>0</v>
      </c>
      <c r="O9" s="34"/>
    </row>
    <row r="10" spans="1:15" s="16" customFormat="1" ht="19.5" customHeight="1">
      <c r="A10" s="9"/>
      <c r="B10" s="31" t="s">
        <v>72</v>
      </c>
      <c r="C10" s="101">
        <v>125.983</v>
      </c>
      <c r="D10" s="102">
        <v>129.89400000000001</v>
      </c>
      <c r="E10" s="33">
        <f t="shared" si="0"/>
        <v>-3.0109165935301108E-2</v>
      </c>
      <c r="F10" s="63">
        <v>0.16724576136942873</v>
      </c>
      <c r="G10" s="102">
        <v>32.664999999999999</v>
      </c>
      <c r="H10" s="102">
        <v>30.670999999999999</v>
      </c>
      <c r="I10" s="102">
        <v>31.349</v>
      </c>
      <c r="J10" s="102">
        <v>35.209000000000003</v>
      </c>
      <c r="K10" s="102">
        <v>32.6</v>
      </c>
      <c r="L10" s="102">
        <v>37.107999999999997</v>
      </c>
      <c r="M10" s="102">
        <v>33.143000000000001</v>
      </c>
      <c r="N10" s="102">
        <v>23.132000000000001</v>
      </c>
      <c r="O10" s="34"/>
    </row>
    <row r="11" spans="1:15" s="16" customFormat="1" ht="19.5" customHeight="1">
      <c r="A11" s="9"/>
      <c r="B11" s="31" t="s">
        <v>73</v>
      </c>
      <c r="C11" s="101">
        <v>-30.158000000000001</v>
      </c>
      <c r="D11" s="102">
        <v>268.93799999999999</v>
      </c>
      <c r="E11" s="33" t="str">
        <f t="shared" si="0"/>
        <v>n.m.</v>
      </c>
      <c r="F11" s="63">
        <v>-1.1349552600867254</v>
      </c>
      <c r="G11" s="102">
        <v>40.106999999999999</v>
      </c>
      <c r="H11" s="102">
        <v>31.646999999999998</v>
      </c>
      <c r="I11" s="102">
        <v>25.326000000000001</v>
      </c>
      <c r="J11" s="102">
        <v>171.858</v>
      </c>
      <c r="K11" s="102">
        <v>-5.2969999999999997</v>
      </c>
      <c r="L11" s="102">
        <v>23.63</v>
      </c>
      <c r="M11" s="102">
        <v>2.0870000000000002</v>
      </c>
      <c r="N11" s="102">
        <v>-50.578000000000003</v>
      </c>
      <c r="O11" s="34"/>
    </row>
    <row r="12" spans="1:15" s="16" customFormat="1" ht="19.5" customHeight="1">
      <c r="A12" s="9"/>
      <c r="B12" s="31" t="s">
        <v>74</v>
      </c>
      <c r="C12" s="101">
        <v>3.645</v>
      </c>
      <c r="D12" s="102">
        <v>8.0280000000000005</v>
      </c>
      <c r="E12" s="33">
        <f t="shared" si="0"/>
        <v>-0.54596412556053808</v>
      </c>
      <c r="F12" s="63">
        <v>-0.4534263765823397</v>
      </c>
      <c r="G12" s="102">
        <v>1.4450000000000001</v>
      </c>
      <c r="H12" s="102">
        <v>3.73</v>
      </c>
      <c r="I12" s="102">
        <v>1.171</v>
      </c>
      <c r="J12" s="102">
        <v>1.6819999999999999</v>
      </c>
      <c r="K12" s="102">
        <v>1.79</v>
      </c>
      <c r="L12" s="102">
        <v>1.38</v>
      </c>
      <c r="M12" s="102">
        <v>2.2080000000000002</v>
      </c>
      <c r="N12" s="102">
        <v>-1.7330000000000001</v>
      </c>
      <c r="O12" s="34"/>
    </row>
    <row r="13" spans="1:15" s="39" customFormat="1" ht="19.5" customHeight="1">
      <c r="A13" s="35"/>
      <c r="B13" s="36" t="s">
        <v>75</v>
      </c>
      <c r="C13" s="103">
        <v>796.12300000000005</v>
      </c>
      <c r="D13" s="57">
        <v>1086.6659999999999</v>
      </c>
      <c r="E13" s="38">
        <f t="shared" si="0"/>
        <v>-0.26737102292700787</v>
      </c>
      <c r="F13" s="89">
        <v>-0.11829343760888322</v>
      </c>
      <c r="G13" s="57">
        <v>243.066</v>
      </c>
      <c r="H13" s="57">
        <v>235.815</v>
      </c>
      <c r="I13" s="57">
        <v>231.88200000000001</v>
      </c>
      <c r="J13" s="57">
        <v>375.90300000000002</v>
      </c>
      <c r="K13" s="57">
        <v>194.994</v>
      </c>
      <c r="L13" s="57">
        <v>234.51599999999999</v>
      </c>
      <c r="M13" s="57">
        <v>234.00200000000001</v>
      </c>
      <c r="N13" s="57">
        <v>132.61099999999999</v>
      </c>
      <c r="O13" s="15"/>
    </row>
    <row r="14" spans="1:15" s="16" customFormat="1" ht="19.5" customHeight="1">
      <c r="A14" s="9"/>
      <c r="B14" s="31" t="s">
        <v>76</v>
      </c>
      <c r="C14" s="101">
        <v>-142.489</v>
      </c>
      <c r="D14" s="102">
        <v>-158.55500000000001</v>
      </c>
      <c r="E14" s="33">
        <f t="shared" si="0"/>
        <v>-0.10132761502317811</v>
      </c>
      <c r="F14" s="63">
        <v>8.1535669151383883E-2</v>
      </c>
      <c r="G14" s="102">
        <v>-41.39</v>
      </c>
      <c r="H14" s="102">
        <v>-41.531999999999996</v>
      </c>
      <c r="I14" s="102">
        <v>-37.456000000000003</v>
      </c>
      <c r="J14" s="102">
        <v>-38.177</v>
      </c>
      <c r="K14" s="102">
        <v>-38.774000000000001</v>
      </c>
      <c r="L14" s="102">
        <v>-37.942999999999998</v>
      </c>
      <c r="M14" s="102">
        <v>-37.061999999999998</v>
      </c>
      <c r="N14" s="102">
        <v>-28.71</v>
      </c>
      <c r="O14" s="34"/>
    </row>
    <row r="15" spans="1:15" s="16" customFormat="1" ht="19.5" customHeight="1">
      <c r="A15" s="9"/>
      <c r="B15" s="31" t="s">
        <v>77</v>
      </c>
      <c r="C15" s="101">
        <v>-93.02000000000001</v>
      </c>
      <c r="D15" s="102">
        <v>-105.486</v>
      </c>
      <c r="E15" s="33">
        <f t="shared" si="0"/>
        <v>-0.11817681967275273</v>
      </c>
      <c r="F15" s="63">
        <v>6.1257961579645803E-2</v>
      </c>
      <c r="G15" s="102">
        <v>-23.686</v>
      </c>
      <c r="H15" s="102">
        <v>-28.675999999999998</v>
      </c>
      <c r="I15" s="102">
        <v>-24.907999999999998</v>
      </c>
      <c r="J15" s="102">
        <v>-28.216000000000001</v>
      </c>
      <c r="K15" s="102">
        <v>-20.882000000000001</v>
      </c>
      <c r="L15" s="102">
        <v>-25.23</v>
      </c>
      <c r="M15" s="102">
        <v>-24.789000000000001</v>
      </c>
      <c r="N15" s="102">
        <v>-22.119</v>
      </c>
      <c r="O15" s="34"/>
    </row>
    <row r="16" spans="1:15" s="16" customFormat="1" ht="19.5" customHeight="1">
      <c r="A16" s="9"/>
      <c r="B16" s="31" t="s">
        <v>78</v>
      </c>
      <c r="C16" s="101">
        <v>0</v>
      </c>
      <c r="D16" s="102">
        <v>0</v>
      </c>
      <c r="E16" s="33" t="str">
        <f t="shared" si="0"/>
        <v>n.m.</v>
      </c>
      <c r="F16" s="63" t="s">
        <v>203</v>
      </c>
      <c r="G16" s="102">
        <v>0</v>
      </c>
      <c r="H16" s="102">
        <v>0</v>
      </c>
      <c r="I16" s="102">
        <v>0</v>
      </c>
      <c r="J16" s="102">
        <v>0</v>
      </c>
      <c r="K16" s="102">
        <v>0</v>
      </c>
      <c r="L16" s="102">
        <v>0</v>
      </c>
      <c r="M16" s="102">
        <v>0</v>
      </c>
      <c r="N16" s="102">
        <v>0</v>
      </c>
      <c r="O16" s="34"/>
    </row>
    <row r="17" spans="1:15" s="16" customFormat="1" ht="19.5" customHeight="1">
      <c r="A17" s="9"/>
      <c r="B17" s="31" t="s">
        <v>79</v>
      </c>
      <c r="C17" s="101">
        <v>-28.788</v>
      </c>
      <c r="D17" s="102">
        <v>-32.311</v>
      </c>
      <c r="E17" s="33">
        <f t="shared" si="0"/>
        <v>-0.10903407508278917</v>
      </c>
      <c r="F17" s="63">
        <v>7.2268851477803972E-2</v>
      </c>
      <c r="G17" s="102">
        <v>-8.4009999999999998</v>
      </c>
      <c r="H17" s="102">
        <v>-8.2509999999999994</v>
      </c>
      <c r="I17" s="102">
        <v>-8.0510000000000002</v>
      </c>
      <c r="J17" s="102">
        <v>-7.6079999999999997</v>
      </c>
      <c r="K17" s="102">
        <v>-7.7510000000000003</v>
      </c>
      <c r="L17" s="102">
        <v>-7.3159999999999998</v>
      </c>
      <c r="M17" s="102">
        <v>-7.6609999999999996</v>
      </c>
      <c r="N17" s="102">
        <v>-6.06</v>
      </c>
      <c r="O17" s="34"/>
    </row>
    <row r="18" spans="1:15" s="39" customFormat="1" ht="19.5" customHeight="1">
      <c r="A18" s="35"/>
      <c r="B18" s="40" t="s">
        <v>80</v>
      </c>
      <c r="C18" s="103">
        <v>-264.29700000000003</v>
      </c>
      <c r="D18" s="57">
        <v>-296.35199999999998</v>
      </c>
      <c r="E18" s="38">
        <f t="shared" si="0"/>
        <v>-0.1081652899254939</v>
      </c>
      <c r="F18" s="89">
        <v>7.3307499924372327E-2</v>
      </c>
      <c r="G18" s="57">
        <v>-73.477000000000004</v>
      </c>
      <c r="H18" s="57">
        <v>-78.459000000000003</v>
      </c>
      <c r="I18" s="57">
        <v>-70.415000000000006</v>
      </c>
      <c r="J18" s="57">
        <v>-74.001000000000005</v>
      </c>
      <c r="K18" s="57">
        <v>-67.406999999999996</v>
      </c>
      <c r="L18" s="57">
        <v>-70.489000000000004</v>
      </c>
      <c r="M18" s="57">
        <v>-69.512</v>
      </c>
      <c r="N18" s="57">
        <v>-56.889000000000003</v>
      </c>
      <c r="O18" s="15"/>
    </row>
    <row r="19" spans="1:15" s="39" customFormat="1" ht="19.5" customHeight="1">
      <c r="A19" s="35"/>
      <c r="B19" s="40" t="s">
        <v>81</v>
      </c>
      <c r="C19" s="103">
        <v>531.82600000000002</v>
      </c>
      <c r="D19" s="57">
        <v>790.31399999999996</v>
      </c>
      <c r="E19" s="38">
        <f t="shared" si="0"/>
        <v>-0.32707000002530628</v>
      </c>
      <c r="F19" s="89">
        <v>-0.19013996218814966</v>
      </c>
      <c r="G19" s="57">
        <v>169.589</v>
      </c>
      <c r="H19" s="57">
        <v>157.35599999999999</v>
      </c>
      <c r="I19" s="57">
        <v>161.46700000000001</v>
      </c>
      <c r="J19" s="57">
        <v>301.90199999999999</v>
      </c>
      <c r="K19" s="57">
        <v>127.587</v>
      </c>
      <c r="L19" s="57">
        <v>164.02699999999999</v>
      </c>
      <c r="M19" s="57">
        <v>164.49</v>
      </c>
      <c r="N19" s="57">
        <v>75.721999999999994</v>
      </c>
      <c r="O19" s="15"/>
    </row>
    <row r="20" spans="1:15" s="16" customFormat="1" ht="19.5" customHeight="1">
      <c r="A20" s="9"/>
      <c r="B20" s="41" t="s">
        <v>82</v>
      </c>
      <c r="C20" s="101">
        <v>-85.168999999999997</v>
      </c>
      <c r="D20" s="102">
        <v>-81.228999999999999</v>
      </c>
      <c r="E20" s="33">
        <f t="shared" si="0"/>
        <v>4.8504844328995711E-2</v>
      </c>
      <c r="F20" s="63">
        <v>0.26185627529777983</v>
      </c>
      <c r="G20" s="102">
        <v>-17.045000000000002</v>
      </c>
      <c r="H20" s="102">
        <v>-25.638999999999999</v>
      </c>
      <c r="I20" s="102">
        <v>-21.609000000000002</v>
      </c>
      <c r="J20" s="102">
        <v>-16.936</v>
      </c>
      <c r="K20" s="102">
        <v>-16.991</v>
      </c>
      <c r="L20" s="102">
        <v>-28.818999999999999</v>
      </c>
      <c r="M20" s="102">
        <v>-17.41</v>
      </c>
      <c r="N20" s="102">
        <v>-21.949000000000002</v>
      </c>
      <c r="O20" s="34"/>
    </row>
    <row r="21" spans="1:15" s="39" customFormat="1" ht="19.5" customHeight="1">
      <c r="A21" s="35"/>
      <c r="B21" s="40" t="s">
        <v>83</v>
      </c>
      <c r="C21" s="103">
        <v>446.65699999999998</v>
      </c>
      <c r="D21" s="57">
        <v>709.08500000000004</v>
      </c>
      <c r="E21" s="38">
        <f t="shared" si="0"/>
        <v>-0.37009385334621381</v>
      </c>
      <c r="F21" s="89">
        <v>-0.24191823625174969</v>
      </c>
      <c r="G21" s="57">
        <v>152.54400000000001</v>
      </c>
      <c r="H21" s="57">
        <v>131.71700000000001</v>
      </c>
      <c r="I21" s="57">
        <v>139.858</v>
      </c>
      <c r="J21" s="57">
        <v>284.96600000000001</v>
      </c>
      <c r="K21" s="57">
        <v>110.596</v>
      </c>
      <c r="L21" s="57">
        <v>135.208</v>
      </c>
      <c r="M21" s="57">
        <v>147.08000000000001</v>
      </c>
      <c r="N21" s="57">
        <v>53.773000000000003</v>
      </c>
      <c r="O21" s="15"/>
    </row>
    <row r="22" spans="1:15" s="16" customFormat="1" ht="19.5" customHeight="1">
      <c r="A22" s="9"/>
      <c r="B22" s="31" t="s">
        <v>84</v>
      </c>
      <c r="C22" s="101">
        <v>-4.7E-2</v>
      </c>
      <c r="D22" s="102">
        <v>-1.429</v>
      </c>
      <c r="E22" s="33">
        <f t="shared" si="0"/>
        <v>-0.96710986703988799</v>
      </c>
      <c r="F22" s="63">
        <v>-0.9604173305490129</v>
      </c>
      <c r="G22" s="102">
        <v>5.1999999999999998E-2</v>
      </c>
      <c r="H22" s="102">
        <v>7.8E-2</v>
      </c>
      <c r="I22" s="102">
        <v>-3.0000000000000001E-3</v>
      </c>
      <c r="J22" s="102">
        <v>-1.556</v>
      </c>
      <c r="K22" s="102">
        <v>5.1999999999999998E-2</v>
      </c>
      <c r="L22" s="102">
        <v>-0.02</v>
      </c>
      <c r="M22" s="102">
        <v>1E-3</v>
      </c>
      <c r="N22" s="102">
        <v>-0.08</v>
      </c>
      <c r="O22" s="34"/>
    </row>
    <row r="23" spans="1:15" s="16" customFormat="1" ht="19.5" customHeight="1">
      <c r="A23" s="9"/>
      <c r="B23" s="31" t="s">
        <v>85</v>
      </c>
      <c r="C23" s="101">
        <v>0</v>
      </c>
      <c r="D23" s="102">
        <v>0</v>
      </c>
      <c r="E23" s="33" t="str">
        <f t="shared" si="0"/>
        <v>n.m.</v>
      </c>
      <c r="F23" s="63" t="s">
        <v>203</v>
      </c>
      <c r="G23" s="102">
        <v>0</v>
      </c>
      <c r="H23" s="102">
        <v>0</v>
      </c>
      <c r="I23" s="102">
        <v>0</v>
      </c>
      <c r="J23" s="102">
        <v>0</v>
      </c>
      <c r="K23" s="102">
        <v>0</v>
      </c>
      <c r="L23" s="102">
        <v>0</v>
      </c>
      <c r="M23" s="102">
        <v>0</v>
      </c>
      <c r="N23" s="102">
        <v>0</v>
      </c>
      <c r="O23" s="34"/>
    </row>
    <row r="24" spans="1:15" s="16" customFormat="1" ht="19.5" customHeight="1">
      <c r="A24" s="9"/>
      <c r="B24" s="31" t="s">
        <v>86</v>
      </c>
      <c r="C24" s="101">
        <v>1.1990000000000001</v>
      </c>
      <c r="D24" s="102">
        <v>2.8410000000000002</v>
      </c>
      <c r="E24" s="33">
        <f t="shared" si="0"/>
        <v>-0.57796550510383671</v>
      </c>
      <c r="F24" s="63">
        <v>-0.46426295295833014</v>
      </c>
      <c r="G24" s="102">
        <v>2.3E-2</v>
      </c>
      <c r="H24" s="102">
        <v>-0.12</v>
      </c>
      <c r="I24" s="102">
        <v>3.1509999999999998</v>
      </c>
      <c r="J24" s="102">
        <v>-0.21299999999999999</v>
      </c>
      <c r="K24" s="102">
        <v>0.128</v>
      </c>
      <c r="L24" s="102">
        <v>1.0620000000000001</v>
      </c>
      <c r="M24" s="102">
        <v>5.1999999999999998E-2</v>
      </c>
      <c r="N24" s="102">
        <v>-4.2999999999999997E-2</v>
      </c>
      <c r="O24" s="34"/>
    </row>
    <row r="25" spans="1:15" s="39" customFormat="1" ht="19.5" customHeight="1">
      <c r="A25" s="35"/>
      <c r="B25" s="40" t="s">
        <v>87</v>
      </c>
      <c r="C25" s="103">
        <v>447.80900000000003</v>
      </c>
      <c r="D25" s="57">
        <v>710.49699999999996</v>
      </c>
      <c r="E25" s="38">
        <f t="shared" si="0"/>
        <v>-0.36972429158743803</v>
      </c>
      <c r="F25" s="89">
        <v>-0.2413159080781542</v>
      </c>
      <c r="G25" s="57">
        <v>152.619</v>
      </c>
      <c r="H25" s="57">
        <v>131.67500000000001</v>
      </c>
      <c r="I25" s="57">
        <v>143.006</v>
      </c>
      <c r="J25" s="57">
        <v>283.197</v>
      </c>
      <c r="K25" s="57">
        <v>110.776</v>
      </c>
      <c r="L25" s="57">
        <v>136.25</v>
      </c>
      <c r="M25" s="57">
        <v>147.13300000000001</v>
      </c>
      <c r="N25" s="57">
        <v>53.65</v>
      </c>
      <c r="O25" s="15"/>
    </row>
    <row r="26" spans="1:15" s="252" customFormat="1" ht="19.5" customHeight="1" thickBot="1">
      <c r="A26" s="251"/>
      <c r="B26" s="40" t="s">
        <v>199</v>
      </c>
      <c r="C26" s="104">
        <v>354.43700000000001</v>
      </c>
      <c r="D26" s="105">
        <v>574.04</v>
      </c>
      <c r="E26" s="42">
        <f t="shared" ref="E26" si="1">IF(ISERROR(C26/D26-1)=TRUE,"n.m.",IF(OR(C26/D26-1&gt;150%=TRUE,C26/D26-1&lt;-100%=TRUE)=TRUE,"n.m.",C26/D26-1))</f>
        <v>-0.38255696467145139</v>
      </c>
      <c r="F26" s="90">
        <v>-0.25615994834367645</v>
      </c>
      <c r="G26" s="57">
        <v>120.348</v>
      </c>
      <c r="H26" s="57">
        <v>102.387</v>
      </c>
      <c r="I26" s="57">
        <v>113.749</v>
      </c>
      <c r="J26" s="57">
        <v>237.55600000000001</v>
      </c>
      <c r="K26" s="57">
        <v>87.554000000000002</v>
      </c>
      <c r="L26" s="57">
        <v>109.735</v>
      </c>
      <c r="M26" s="57">
        <v>116.57599999999999</v>
      </c>
      <c r="N26" s="57">
        <v>40.572000000000003</v>
      </c>
      <c r="O26" s="19"/>
    </row>
    <row r="27" spans="1:15" ht="9" customHeight="1">
      <c r="A27" s="5"/>
      <c r="B27" s="4"/>
      <c r="C27" s="43"/>
      <c r="D27" s="43"/>
      <c r="E27" s="7"/>
      <c r="F27" s="7"/>
      <c r="G27" s="43"/>
      <c r="H27" s="43"/>
      <c r="I27" s="43"/>
      <c r="J27" s="43"/>
      <c r="K27" s="43"/>
      <c r="L27" s="43"/>
      <c r="M27" s="43"/>
      <c r="N27" s="43"/>
      <c r="O27" s="44"/>
    </row>
    <row r="28" spans="1:15" ht="19.5" customHeight="1">
      <c r="A28" s="45" t="s">
        <v>102</v>
      </c>
      <c r="B28" s="46"/>
      <c r="C28" s="43"/>
      <c r="D28" s="43"/>
      <c r="E28" s="7"/>
      <c r="F28" s="7"/>
      <c r="G28" s="43"/>
      <c r="H28" s="43"/>
      <c r="I28" s="43"/>
      <c r="J28" s="43"/>
      <c r="K28" s="43"/>
      <c r="L28" s="43"/>
      <c r="M28" s="43"/>
      <c r="N28" s="43"/>
      <c r="O28" s="44"/>
    </row>
    <row r="29" spans="1:15" ht="19.5" customHeight="1">
      <c r="A29" s="47"/>
      <c r="B29" s="40" t="s">
        <v>95</v>
      </c>
      <c r="C29" s="48">
        <f>-C18/C13</f>
        <v>0.33198010860130911</v>
      </c>
      <c r="D29" s="48">
        <f>-D18/D13</f>
        <v>0.27271673172805627</v>
      </c>
      <c r="E29" s="49">
        <f>(C29-D29)*10000</f>
        <v>592.63376873252832</v>
      </c>
      <c r="F29" s="125"/>
      <c r="G29" s="48">
        <f t="shared" ref="G29:L29" si="2">-G18/G13</f>
        <v>0.3022923814930924</v>
      </c>
      <c r="H29" s="48">
        <f t="shared" si="2"/>
        <v>0.33271420393104767</v>
      </c>
      <c r="I29" s="48">
        <f t="shared" si="2"/>
        <v>0.30366738254802011</v>
      </c>
      <c r="J29" s="48">
        <f t="shared" si="2"/>
        <v>0.1968619564089672</v>
      </c>
      <c r="K29" s="48">
        <f t="shared" si="2"/>
        <v>0.34568755961721898</v>
      </c>
      <c r="L29" s="48">
        <f t="shared" si="2"/>
        <v>0.30057224240563546</v>
      </c>
      <c r="M29" s="48">
        <f t="shared" ref="M29:N29" si="3">-M18/M13</f>
        <v>0.29705729010863152</v>
      </c>
      <c r="N29" s="48">
        <f t="shared" si="3"/>
        <v>0.42899156178597558</v>
      </c>
      <c r="O29" s="44"/>
    </row>
    <row r="30" spans="1:15" ht="19.5" customHeight="1">
      <c r="A30" s="47"/>
      <c r="B30" s="40" t="s">
        <v>96</v>
      </c>
      <c r="C30" s="50">
        <v>66.392211900205098</v>
      </c>
      <c r="D30" s="50">
        <v>63.588818039155591</v>
      </c>
      <c r="E30" s="49">
        <f>(C30-D30)</f>
        <v>2.8033938610495071</v>
      </c>
      <c r="F30" s="125"/>
      <c r="G30" s="50">
        <v>52.506825482999453</v>
      </c>
      <c r="H30" s="50">
        <v>78.873832170303984</v>
      </c>
      <c r="I30" s="50">
        <v>68.258509718423383</v>
      </c>
      <c r="J30" s="50">
        <v>54.43098632379688</v>
      </c>
      <c r="K30" s="50">
        <v>56.272294183115299</v>
      </c>
      <c r="L30" s="50">
        <v>91.191074039587932</v>
      </c>
      <c r="M30" s="50">
        <v>50.484016596511715</v>
      </c>
      <c r="N30" s="50">
        <v>68.594223517272795</v>
      </c>
      <c r="O30" s="44"/>
    </row>
    <row r="31" spans="1:15" ht="19.5" customHeight="1">
      <c r="A31" s="45" t="s">
        <v>103</v>
      </c>
      <c r="B31" s="51"/>
      <c r="C31" s="53"/>
      <c r="D31" s="53"/>
      <c r="E31" s="53"/>
      <c r="F31" s="126"/>
      <c r="G31" s="52"/>
      <c r="H31" s="52"/>
      <c r="I31" s="52"/>
      <c r="J31" s="52"/>
      <c r="K31" s="52"/>
      <c r="L31" s="52"/>
      <c r="M31" s="52"/>
      <c r="N31" s="52"/>
      <c r="O31" s="5"/>
    </row>
    <row r="32" spans="1:15" ht="19.5" customHeight="1">
      <c r="A32" s="54"/>
      <c r="B32" s="40" t="s">
        <v>98</v>
      </c>
      <c r="C32" s="57">
        <v>11383.689</v>
      </c>
      <c r="D32" s="57">
        <v>12247.066999999999</v>
      </c>
      <c r="E32" s="38">
        <f>IF(C32*D32&gt;0,C32/D32-1,"n.m.")</f>
        <v>-7.0496715662615284E-2</v>
      </c>
      <c r="F32" s="127"/>
      <c r="G32" s="57">
        <v>13323.64</v>
      </c>
      <c r="H32" s="57">
        <v>12681.436</v>
      </c>
      <c r="I32" s="57">
        <v>12644.637000000001</v>
      </c>
      <c r="J32" s="57">
        <v>12247.066999999999</v>
      </c>
      <c r="K32" s="57">
        <v>11908.337</v>
      </c>
      <c r="L32" s="57">
        <v>13373.962</v>
      </c>
      <c r="M32" s="57">
        <v>14214.968000000001</v>
      </c>
      <c r="N32" s="57">
        <v>11383.689</v>
      </c>
      <c r="O32" s="5"/>
    </row>
    <row r="33" spans="1:15" ht="19.5" customHeight="1">
      <c r="A33" s="54"/>
      <c r="B33" s="36" t="s">
        <v>104</v>
      </c>
      <c r="C33" s="57">
        <v>12057.646000000001</v>
      </c>
      <c r="D33" s="57">
        <v>12781.491</v>
      </c>
      <c r="E33" s="38">
        <f>IF(C33*D33&gt;0,C33/D33-1,"n.m.")</f>
        <v>-5.6632281789346761E-2</v>
      </c>
      <c r="F33" s="127"/>
      <c r="G33" s="57">
        <v>12224.332</v>
      </c>
      <c r="H33" s="57">
        <v>11334.837</v>
      </c>
      <c r="I33" s="57">
        <v>10771.428</v>
      </c>
      <c r="J33" s="57">
        <v>12781.491</v>
      </c>
      <c r="K33" s="57">
        <v>11286.947</v>
      </c>
      <c r="L33" s="57">
        <v>12469.67</v>
      </c>
      <c r="M33" s="57">
        <v>13076.04</v>
      </c>
      <c r="N33" s="57">
        <v>12057.646000000001</v>
      </c>
      <c r="O33" s="5"/>
    </row>
    <row r="34" spans="1:15" ht="19.5" customHeight="1">
      <c r="A34" s="47"/>
      <c r="B34" s="40" t="s">
        <v>189</v>
      </c>
      <c r="C34" s="57">
        <v>15690.424000000001</v>
      </c>
      <c r="D34" s="57">
        <v>16928.110499999999</v>
      </c>
      <c r="E34" s="38">
        <f>IF(C34*D34&gt;0,C34/D34-1,"n.m.")</f>
        <v>-7.3114273444753186E-2</v>
      </c>
      <c r="F34" s="127"/>
      <c r="G34" s="57">
        <v>17705.423999999999</v>
      </c>
      <c r="H34" s="57">
        <v>16618.9535</v>
      </c>
      <c r="I34" s="57">
        <v>17055.912499999999</v>
      </c>
      <c r="J34" s="57">
        <v>16928.110499999999</v>
      </c>
      <c r="K34" s="57">
        <v>18041.711500000001</v>
      </c>
      <c r="L34" s="57">
        <v>16677.1165</v>
      </c>
      <c r="M34" s="57">
        <v>17858.2945</v>
      </c>
      <c r="N34" s="57">
        <v>15690.424000000001</v>
      </c>
      <c r="O34" s="5"/>
    </row>
    <row r="35" spans="1:15" ht="19.5" customHeight="1">
      <c r="A35" s="45" t="s">
        <v>8</v>
      </c>
      <c r="B35" s="51"/>
      <c r="C35" s="57"/>
      <c r="D35" s="57"/>
      <c r="E35" s="56"/>
      <c r="F35" s="128"/>
      <c r="G35" s="57"/>
      <c r="H35" s="57"/>
      <c r="I35" s="57"/>
      <c r="J35" s="57"/>
      <c r="K35" s="57"/>
      <c r="L35" s="57"/>
      <c r="M35" s="57"/>
      <c r="N35" s="57"/>
      <c r="O35" s="5"/>
    </row>
    <row r="36" spans="1:15" ht="19.5" customHeight="1">
      <c r="A36" s="5"/>
      <c r="B36" s="40" t="s">
        <v>99</v>
      </c>
      <c r="C36" s="57">
        <v>3983.5</v>
      </c>
      <c r="D36" s="57">
        <v>3936</v>
      </c>
      <c r="E36" s="38">
        <f>IF(C36*D36&gt;0,C36/D36-1,"n.m.")</f>
        <v>1.2068089430894213E-2</v>
      </c>
      <c r="F36" s="127"/>
      <c r="G36" s="57">
        <v>3880.4</v>
      </c>
      <c r="H36" s="57">
        <v>3892.4</v>
      </c>
      <c r="I36" s="57">
        <v>3968</v>
      </c>
      <c r="J36" s="57">
        <v>3936</v>
      </c>
      <c r="K36" s="57">
        <v>3962</v>
      </c>
      <c r="L36" s="57">
        <v>3972.5</v>
      </c>
      <c r="M36" s="57">
        <v>3948</v>
      </c>
      <c r="N36" s="57">
        <v>3983.5</v>
      </c>
      <c r="O36" s="5"/>
    </row>
    <row r="37" spans="1:15" ht="19.5" customHeight="1">
      <c r="A37" s="5"/>
      <c r="B37" s="36" t="s">
        <v>100</v>
      </c>
      <c r="C37" s="57">
        <v>110</v>
      </c>
      <c r="D37" s="57">
        <v>108</v>
      </c>
      <c r="E37" s="38">
        <f>IF(C37*D37&gt;0,C37/D37-1,"n.m.")</f>
        <v>1.8518518518518601E-2</v>
      </c>
      <c r="F37" s="125"/>
      <c r="G37" s="57">
        <v>110</v>
      </c>
      <c r="H37" s="57">
        <v>109</v>
      </c>
      <c r="I37" s="57">
        <v>109</v>
      </c>
      <c r="J37" s="57">
        <v>108</v>
      </c>
      <c r="K37" s="57">
        <v>109</v>
      </c>
      <c r="L37" s="57">
        <v>107</v>
      </c>
      <c r="M37" s="57">
        <v>108</v>
      </c>
      <c r="N37" s="57">
        <v>110</v>
      </c>
      <c r="O37" s="5"/>
    </row>
    <row r="38" spans="1:15">
      <c r="B38" s="152"/>
    </row>
    <row r="40" spans="1:15">
      <c r="C40" s="57"/>
      <c r="D40" s="57"/>
      <c r="H40" s="57"/>
      <c r="I40" s="57"/>
      <c r="J40" s="57"/>
      <c r="K40" s="57"/>
      <c r="L40" s="57"/>
      <c r="M40" s="57"/>
      <c r="N40" s="57"/>
    </row>
    <row r="41" spans="1:15">
      <c r="C41" s="57"/>
    </row>
    <row r="42" spans="1:15">
      <c r="C42" s="57"/>
      <c r="D42" s="57"/>
      <c r="H42" s="57"/>
      <c r="I42" s="57"/>
      <c r="J42" s="57"/>
      <c r="K42" s="57"/>
      <c r="L42" s="57"/>
      <c r="M42" s="57"/>
      <c r="N42" s="57"/>
    </row>
    <row r="43" spans="1:15">
      <c r="C43" s="57"/>
      <c r="D43" s="57"/>
      <c r="H43" s="57"/>
      <c r="I43" s="57"/>
      <c r="J43" s="57"/>
      <c r="K43" s="57"/>
      <c r="L43" s="57"/>
      <c r="M43" s="57"/>
      <c r="N43" s="57"/>
    </row>
    <row r="44" spans="1:15">
      <c r="C44" s="57"/>
      <c r="D44" s="57"/>
      <c r="H44" s="57"/>
      <c r="I44" s="57"/>
      <c r="J44" s="57"/>
      <c r="K44" s="57"/>
      <c r="L44" s="57"/>
      <c r="M44" s="57"/>
      <c r="N44" s="57"/>
    </row>
    <row r="46" spans="1:15">
      <c r="C46" s="57"/>
      <c r="D46" s="57"/>
      <c r="H46" s="57"/>
      <c r="I46" s="57"/>
      <c r="J46" s="57"/>
      <c r="K46" s="57"/>
      <c r="L46" s="57"/>
      <c r="M46" s="57"/>
      <c r="N46"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C6:N6"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C6" sqref="C6:N6"/>
    </sheetView>
  </sheetViews>
  <sheetFormatPr defaultRowHeight="12.75"/>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64" t="s">
        <v>35</v>
      </c>
      <c r="B2" s="264"/>
      <c r="C2" s="264"/>
      <c r="D2" s="264"/>
      <c r="E2" s="264"/>
      <c r="F2" s="264"/>
      <c r="G2" s="264"/>
      <c r="H2" s="264"/>
      <c r="I2" s="264"/>
      <c r="J2" s="264"/>
      <c r="K2" s="264"/>
      <c r="L2" s="264"/>
      <c r="M2" s="264"/>
      <c r="N2" s="264"/>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1" t="s">
        <v>202</v>
      </c>
      <c r="D5" s="12"/>
      <c r="E5" s="13" t="s">
        <v>4</v>
      </c>
      <c r="F5" s="65" t="s">
        <v>5</v>
      </c>
      <c r="G5" s="15" t="s">
        <v>50</v>
      </c>
      <c r="H5" s="15" t="s">
        <v>66</v>
      </c>
      <c r="I5" s="15" t="s">
        <v>68</v>
      </c>
      <c r="J5" s="15" t="s">
        <v>69</v>
      </c>
      <c r="K5" s="15" t="s">
        <v>50</v>
      </c>
      <c r="L5" s="15" t="s">
        <v>66</v>
      </c>
      <c r="M5" s="15" t="s">
        <v>68</v>
      </c>
      <c r="N5" s="15" t="s">
        <v>69</v>
      </c>
      <c r="O5" s="10"/>
    </row>
    <row r="6" spans="1:15" s="16" customFormat="1" ht="15" customHeight="1">
      <c r="A6" s="9"/>
      <c r="B6" s="67" t="s">
        <v>6</v>
      </c>
      <c r="C6" s="18" t="s">
        <v>67</v>
      </c>
      <c r="D6" s="19" t="s">
        <v>101</v>
      </c>
      <c r="E6" s="20" t="s">
        <v>7</v>
      </c>
      <c r="F6" s="66" t="s">
        <v>10</v>
      </c>
      <c r="G6" s="15" t="s">
        <v>101</v>
      </c>
      <c r="H6" s="15" t="s">
        <v>101</v>
      </c>
      <c r="I6" s="15" t="s">
        <v>101</v>
      </c>
      <c r="J6" s="15" t="s">
        <v>101</v>
      </c>
      <c r="K6" s="15" t="s">
        <v>67</v>
      </c>
      <c r="L6" s="15" t="s">
        <v>67</v>
      </c>
      <c r="M6" s="15" t="s">
        <v>67</v>
      </c>
      <c r="N6" s="15" t="s">
        <v>67</v>
      </c>
      <c r="O6" s="10"/>
    </row>
    <row r="7" spans="1:15" s="16" customFormat="1" ht="6" customHeight="1">
      <c r="A7" s="21"/>
      <c r="B7" s="22"/>
      <c r="C7" s="23"/>
      <c r="D7" s="24"/>
      <c r="E7" s="25"/>
      <c r="F7" s="26"/>
      <c r="G7" s="27"/>
      <c r="H7" s="27"/>
      <c r="I7" s="27"/>
      <c r="J7" s="27"/>
      <c r="K7" s="27"/>
      <c r="L7" s="27"/>
      <c r="M7" s="27"/>
      <c r="N7" s="27"/>
      <c r="O7" s="29"/>
    </row>
    <row r="8" spans="1:15" s="16" customFormat="1" ht="19.5" customHeight="1">
      <c r="A8" s="9"/>
      <c r="B8" s="31" t="s">
        <v>70</v>
      </c>
      <c r="C8" s="101">
        <v>90.230999999999995</v>
      </c>
      <c r="D8" s="102">
        <v>90.233000000000004</v>
      </c>
      <c r="E8" s="33">
        <f t="shared" ref="E8:E25" si="0">IF(ISERROR(C8/D8-1)=TRUE,"n.m.",IF(OR(C8/D8-1&gt;150%=TRUE,C8/D8-1&lt;-100%=TRUE)=TRUE,"n.m.",C8/D8-1))</f>
        <v>-2.216483991457352E-5</v>
      </c>
      <c r="F8" s="63">
        <v>3.6621376406244154E-2</v>
      </c>
      <c r="G8" s="102">
        <v>22.45</v>
      </c>
      <c r="H8" s="102">
        <v>22.632999999999999</v>
      </c>
      <c r="I8" s="102">
        <v>22.321999999999999</v>
      </c>
      <c r="J8" s="102">
        <v>22.827999999999999</v>
      </c>
      <c r="K8" s="102">
        <v>22.545999999999999</v>
      </c>
      <c r="L8" s="102">
        <v>21.780999999999999</v>
      </c>
      <c r="M8" s="102">
        <v>22.076000000000001</v>
      </c>
      <c r="N8" s="102">
        <v>23.827999999999999</v>
      </c>
      <c r="O8" s="34"/>
    </row>
    <row r="9" spans="1:15" s="16" customFormat="1" ht="19.5" customHeight="1">
      <c r="A9" s="9"/>
      <c r="B9" s="31" t="s">
        <v>71</v>
      </c>
      <c r="C9" s="101">
        <v>1E-3</v>
      </c>
      <c r="D9" s="102">
        <v>1E-3</v>
      </c>
      <c r="E9" s="33">
        <f t="shared" si="0"/>
        <v>0</v>
      </c>
      <c r="F9" s="63">
        <v>3.664435371279462E-2</v>
      </c>
      <c r="G9" s="102">
        <v>0</v>
      </c>
      <c r="H9" s="102">
        <v>0</v>
      </c>
      <c r="I9" s="102">
        <v>0</v>
      </c>
      <c r="J9" s="102">
        <v>1E-3</v>
      </c>
      <c r="K9" s="102">
        <v>0</v>
      </c>
      <c r="L9" s="102">
        <v>1E-3</v>
      </c>
      <c r="M9" s="102">
        <v>0</v>
      </c>
      <c r="N9" s="102">
        <v>0</v>
      </c>
      <c r="O9" s="34"/>
    </row>
    <row r="10" spans="1:15" s="16" customFormat="1" ht="19.5" customHeight="1">
      <c r="A10" s="9"/>
      <c r="B10" s="31" t="s">
        <v>72</v>
      </c>
      <c r="C10" s="101">
        <v>18.866</v>
      </c>
      <c r="D10" s="102">
        <v>16.908999999999999</v>
      </c>
      <c r="E10" s="33">
        <f t="shared" si="0"/>
        <v>0.11573718138269573</v>
      </c>
      <c r="F10" s="63">
        <v>0.15662264902836781</v>
      </c>
      <c r="G10" s="102">
        <v>4.258</v>
      </c>
      <c r="H10" s="102">
        <v>4.2679999999999998</v>
      </c>
      <c r="I10" s="102">
        <v>4.0030000000000001</v>
      </c>
      <c r="J10" s="102">
        <v>4.38</v>
      </c>
      <c r="K10" s="102">
        <v>4.1459999999999999</v>
      </c>
      <c r="L10" s="102">
        <v>5.109</v>
      </c>
      <c r="M10" s="102">
        <v>4.9989999999999997</v>
      </c>
      <c r="N10" s="102">
        <v>4.6120000000000001</v>
      </c>
      <c r="O10" s="34"/>
    </row>
    <row r="11" spans="1:15" s="16" customFormat="1" ht="19.5" customHeight="1">
      <c r="A11" s="9"/>
      <c r="B11" s="31" t="s">
        <v>73</v>
      </c>
      <c r="C11" s="101">
        <v>8.7460000000000004</v>
      </c>
      <c r="D11" s="102">
        <v>10.156000000000001</v>
      </c>
      <c r="E11" s="33">
        <f t="shared" si="0"/>
        <v>-0.13883418668767233</v>
      </c>
      <c r="F11" s="63">
        <v>-0.10727732223493859</v>
      </c>
      <c r="G11" s="102">
        <v>3.1909999999999998</v>
      </c>
      <c r="H11" s="102">
        <v>1.885</v>
      </c>
      <c r="I11" s="102">
        <v>2.2160000000000002</v>
      </c>
      <c r="J11" s="102">
        <v>2.8639999999999999</v>
      </c>
      <c r="K11" s="102">
        <v>2.2269999999999999</v>
      </c>
      <c r="L11" s="102">
        <v>2.5680000000000001</v>
      </c>
      <c r="M11" s="102">
        <v>1.7869999999999999</v>
      </c>
      <c r="N11" s="102">
        <v>2.1640000000000001</v>
      </c>
      <c r="O11" s="34"/>
    </row>
    <row r="12" spans="1:15" s="16" customFormat="1" ht="19.5" customHeight="1">
      <c r="A12" s="9"/>
      <c r="B12" s="31" t="s">
        <v>74</v>
      </c>
      <c r="C12" s="101">
        <v>0.29899999999999999</v>
      </c>
      <c r="D12" s="102">
        <v>-2.7E-2</v>
      </c>
      <c r="E12" s="33" t="str">
        <f t="shared" si="0"/>
        <v>n.m.</v>
      </c>
      <c r="F12" s="63" t="s">
        <v>27</v>
      </c>
      <c r="G12" s="102">
        <v>-5.6000000000000001E-2</v>
      </c>
      <c r="H12" s="102">
        <v>9.0999999999999998E-2</v>
      </c>
      <c r="I12" s="102">
        <v>-3.0000000000000001E-3</v>
      </c>
      <c r="J12" s="102">
        <v>-5.8999999999999997E-2</v>
      </c>
      <c r="K12" s="102">
        <v>0.34200000000000003</v>
      </c>
      <c r="L12" s="102">
        <v>-0.35299999999999998</v>
      </c>
      <c r="M12" s="102">
        <v>0.217</v>
      </c>
      <c r="N12" s="102">
        <v>9.2999999999999999E-2</v>
      </c>
      <c r="O12" s="34"/>
    </row>
    <row r="13" spans="1:15" s="39" customFormat="1" ht="19.5" customHeight="1">
      <c r="A13" s="35"/>
      <c r="B13" s="36" t="s">
        <v>75</v>
      </c>
      <c r="C13" s="103">
        <v>118.143</v>
      </c>
      <c r="D13" s="57">
        <v>117.27200000000001</v>
      </c>
      <c r="E13" s="38">
        <f t="shared" si="0"/>
        <v>7.4271778429633173E-3</v>
      </c>
      <c r="F13" s="89">
        <v>4.4343384573926989E-2</v>
      </c>
      <c r="G13" s="57">
        <v>29.843</v>
      </c>
      <c r="H13" s="57">
        <v>28.876999999999999</v>
      </c>
      <c r="I13" s="57">
        <v>28.538</v>
      </c>
      <c r="J13" s="57">
        <v>30.013999999999999</v>
      </c>
      <c r="K13" s="57">
        <v>29.260999999999999</v>
      </c>
      <c r="L13" s="57">
        <v>29.106000000000002</v>
      </c>
      <c r="M13" s="57">
        <v>29.079000000000001</v>
      </c>
      <c r="N13" s="57">
        <v>30.696999999999999</v>
      </c>
      <c r="O13" s="15"/>
    </row>
    <row r="14" spans="1:15" s="16" customFormat="1" ht="19.5" customHeight="1">
      <c r="A14" s="9"/>
      <c r="B14" s="31" t="s">
        <v>76</v>
      </c>
      <c r="C14" s="101">
        <v>-23.082999999999998</v>
      </c>
      <c r="D14" s="102">
        <v>-22.004999999999999</v>
      </c>
      <c r="E14" s="33">
        <f t="shared" si="0"/>
        <v>4.8988866166780332E-2</v>
      </c>
      <c r="F14" s="63">
        <v>8.7428384956723962E-2</v>
      </c>
      <c r="G14" s="102">
        <v>-5.4889999999999999</v>
      </c>
      <c r="H14" s="102">
        <v>-5.5140000000000002</v>
      </c>
      <c r="I14" s="102">
        <v>-5.4359999999999999</v>
      </c>
      <c r="J14" s="102">
        <v>-5.5659999999999998</v>
      </c>
      <c r="K14" s="102">
        <v>-5.5010000000000003</v>
      </c>
      <c r="L14" s="102">
        <v>-5.6890000000000001</v>
      </c>
      <c r="M14" s="102">
        <v>-5.7489999999999997</v>
      </c>
      <c r="N14" s="102">
        <v>-6.1440000000000001</v>
      </c>
      <c r="O14" s="34"/>
    </row>
    <row r="15" spans="1:15" s="16" customFormat="1" ht="19.5" customHeight="1">
      <c r="A15" s="9"/>
      <c r="B15" s="31" t="s">
        <v>77</v>
      </c>
      <c r="C15" s="101">
        <v>-19.916</v>
      </c>
      <c r="D15" s="102">
        <v>-17.047000000000001</v>
      </c>
      <c r="E15" s="33">
        <f t="shared" si="0"/>
        <v>0.16829940752038475</v>
      </c>
      <c r="F15" s="63">
        <v>0.21111098395943406</v>
      </c>
      <c r="G15" s="102">
        <v>-4.3440000000000003</v>
      </c>
      <c r="H15" s="102">
        <v>-4.0339999999999998</v>
      </c>
      <c r="I15" s="102">
        <v>-4.2919999999999998</v>
      </c>
      <c r="J15" s="102">
        <v>-4.3769999999999998</v>
      </c>
      <c r="K15" s="102">
        <v>-4.8159999999999998</v>
      </c>
      <c r="L15" s="102">
        <v>-4.9279999999999999</v>
      </c>
      <c r="M15" s="102">
        <v>-5.0039999999999996</v>
      </c>
      <c r="N15" s="102">
        <v>-5.1680000000000001</v>
      </c>
      <c r="O15" s="34"/>
    </row>
    <row r="16" spans="1:15" s="16" customFormat="1" ht="19.5" customHeight="1">
      <c r="A16" s="9"/>
      <c r="B16" s="31" t="s">
        <v>78</v>
      </c>
      <c r="C16" s="101">
        <v>0</v>
      </c>
      <c r="D16" s="102">
        <v>0</v>
      </c>
      <c r="E16" s="33" t="str">
        <f t="shared" si="0"/>
        <v>n.m.</v>
      </c>
      <c r="F16" s="63" t="s">
        <v>203</v>
      </c>
      <c r="G16" s="102">
        <v>0</v>
      </c>
      <c r="H16" s="102">
        <v>5.8999999999999997E-2</v>
      </c>
      <c r="I16" s="102">
        <v>-1E-3</v>
      </c>
      <c r="J16" s="102">
        <v>-5.8000000000000003E-2</v>
      </c>
      <c r="K16" s="102">
        <v>0</v>
      </c>
      <c r="L16" s="102">
        <v>0</v>
      </c>
      <c r="M16" s="102">
        <v>0</v>
      </c>
      <c r="N16" s="102">
        <v>0</v>
      </c>
      <c r="O16" s="34"/>
    </row>
    <row r="17" spans="1:15" s="16" customFormat="1" ht="19.5" customHeight="1">
      <c r="A17" s="9"/>
      <c r="B17" s="31" t="s">
        <v>79</v>
      </c>
      <c r="C17" s="101">
        <v>-4.6760000000000002</v>
      </c>
      <c r="D17" s="102">
        <v>-4.5019999999999998</v>
      </c>
      <c r="E17" s="33">
        <f t="shared" si="0"/>
        <v>3.8649489115948565E-2</v>
      </c>
      <c r="F17" s="63">
        <v>7.6710128118681692E-2</v>
      </c>
      <c r="G17" s="102">
        <v>-1.0760000000000001</v>
      </c>
      <c r="H17" s="102">
        <v>-1.1020000000000001</v>
      </c>
      <c r="I17" s="102">
        <v>-1.1060000000000001</v>
      </c>
      <c r="J17" s="102">
        <v>-1.218</v>
      </c>
      <c r="K17" s="102">
        <v>-1.1679999999999999</v>
      </c>
      <c r="L17" s="102">
        <v>-1.165</v>
      </c>
      <c r="M17" s="102">
        <v>-1.175</v>
      </c>
      <c r="N17" s="102">
        <v>-1.1679999999999999</v>
      </c>
      <c r="O17" s="34"/>
    </row>
    <row r="18" spans="1:15" s="39" customFormat="1" ht="19.5" customHeight="1">
      <c r="A18" s="35"/>
      <c r="B18" s="40" t="s">
        <v>80</v>
      </c>
      <c r="C18" s="103">
        <v>-47.674999999999997</v>
      </c>
      <c r="D18" s="57">
        <v>-43.554000000000002</v>
      </c>
      <c r="E18" s="38">
        <f t="shared" si="0"/>
        <v>9.4618175138907912E-2</v>
      </c>
      <c r="F18" s="89">
        <v>0.13472975045506061</v>
      </c>
      <c r="G18" s="57">
        <v>-10.909000000000001</v>
      </c>
      <c r="H18" s="57">
        <v>-10.590999999999999</v>
      </c>
      <c r="I18" s="57">
        <v>-10.835000000000001</v>
      </c>
      <c r="J18" s="57">
        <v>-11.218999999999999</v>
      </c>
      <c r="K18" s="57">
        <v>-11.484999999999999</v>
      </c>
      <c r="L18" s="57">
        <v>-11.782</v>
      </c>
      <c r="M18" s="57">
        <v>-11.928000000000001</v>
      </c>
      <c r="N18" s="57">
        <v>-12.48</v>
      </c>
      <c r="O18" s="15"/>
    </row>
    <row r="19" spans="1:15" s="39" customFormat="1" ht="19.5" customHeight="1">
      <c r="A19" s="35"/>
      <c r="B19" s="40" t="s">
        <v>81</v>
      </c>
      <c r="C19" s="103">
        <v>70.468000000000004</v>
      </c>
      <c r="D19" s="57">
        <v>73.718000000000004</v>
      </c>
      <c r="E19" s="38">
        <f t="shared" si="0"/>
        <v>-4.4086925852573344E-2</v>
      </c>
      <c r="F19" s="89">
        <v>-9.0586068962303663E-3</v>
      </c>
      <c r="G19" s="57">
        <v>18.934000000000001</v>
      </c>
      <c r="H19" s="57">
        <v>18.286000000000001</v>
      </c>
      <c r="I19" s="57">
        <v>17.702999999999999</v>
      </c>
      <c r="J19" s="57">
        <v>18.795000000000002</v>
      </c>
      <c r="K19" s="57">
        <v>17.776</v>
      </c>
      <c r="L19" s="57">
        <v>17.324000000000002</v>
      </c>
      <c r="M19" s="57">
        <v>17.151</v>
      </c>
      <c r="N19" s="57">
        <v>18.216999999999999</v>
      </c>
      <c r="O19" s="15"/>
    </row>
    <row r="20" spans="1:15" s="16" customFormat="1" ht="19.5" customHeight="1">
      <c r="A20" s="9"/>
      <c r="B20" s="41" t="s">
        <v>82</v>
      </c>
      <c r="C20" s="101">
        <v>-37.237000000000002</v>
      </c>
      <c r="D20" s="102">
        <v>-49.962000000000003</v>
      </c>
      <c r="E20" s="33">
        <f t="shared" si="0"/>
        <v>-0.25469356711100433</v>
      </c>
      <c r="F20" s="63">
        <v>-0.22738229474643698</v>
      </c>
      <c r="G20" s="102">
        <v>-6.8949999999999996</v>
      </c>
      <c r="H20" s="102">
        <v>-5.7190000000000003</v>
      </c>
      <c r="I20" s="102">
        <v>-7.6289999999999996</v>
      </c>
      <c r="J20" s="102">
        <v>-29.719000000000001</v>
      </c>
      <c r="K20" s="102">
        <v>-11.827</v>
      </c>
      <c r="L20" s="102">
        <v>-5.2229999999999999</v>
      </c>
      <c r="M20" s="102">
        <v>-9.9939999999999998</v>
      </c>
      <c r="N20" s="102">
        <v>-10.193</v>
      </c>
      <c r="O20" s="34"/>
    </row>
    <row r="21" spans="1:15" s="39" customFormat="1" ht="19.5" customHeight="1">
      <c r="A21" s="35"/>
      <c r="B21" s="40" t="s">
        <v>83</v>
      </c>
      <c r="C21" s="103">
        <v>33.231000000000002</v>
      </c>
      <c r="D21" s="57">
        <v>23.756</v>
      </c>
      <c r="E21" s="38">
        <f t="shared" si="0"/>
        <v>0.39884660717292486</v>
      </c>
      <c r="F21" s="89">
        <v>0.45010497491137569</v>
      </c>
      <c r="G21" s="57">
        <v>12.039</v>
      </c>
      <c r="H21" s="57">
        <v>12.567</v>
      </c>
      <c r="I21" s="57">
        <v>10.074</v>
      </c>
      <c r="J21" s="57">
        <v>-10.923999999999999</v>
      </c>
      <c r="K21" s="57">
        <v>5.9489999999999998</v>
      </c>
      <c r="L21" s="57">
        <v>12.101000000000001</v>
      </c>
      <c r="M21" s="57">
        <v>7.157</v>
      </c>
      <c r="N21" s="57">
        <v>8.0239999999999991</v>
      </c>
      <c r="O21" s="15"/>
    </row>
    <row r="22" spans="1:15" s="16" customFormat="1" ht="19.5" customHeight="1">
      <c r="A22" s="9"/>
      <c r="B22" s="31" t="s">
        <v>84</v>
      </c>
      <c r="C22" s="101">
        <v>-7.8129999999999997</v>
      </c>
      <c r="D22" s="102">
        <v>-0.14099999999999999</v>
      </c>
      <c r="E22" s="33" t="str">
        <f t="shared" si="0"/>
        <v>n.m.</v>
      </c>
      <c r="F22" s="63" t="s">
        <v>27</v>
      </c>
      <c r="G22" s="102">
        <v>0</v>
      </c>
      <c r="H22" s="102">
        <v>0</v>
      </c>
      <c r="I22" s="102">
        <v>0</v>
      </c>
      <c r="J22" s="102">
        <v>-0.14099999999999999</v>
      </c>
      <c r="K22" s="102">
        <v>-7.33</v>
      </c>
      <c r="L22" s="102">
        <v>-0.03</v>
      </c>
      <c r="M22" s="102">
        <v>1.2999999999999999E-2</v>
      </c>
      <c r="N22" s="102">
        <v>-0.46600000000000003</v>
      </c>
      <c r="O22" s="34"/>
    </row>
    <row r="23" spans="1:15" s="16" customFormat="1" ht="19.5" customHeight="1">
      <c r="A23" s="9"/>
      <c r="B23" s="31" t="s">
        <v>85</v>
      </c>
      <c r="C23" s="101">
        <v>0</v>
      </c>
      <c r="D23" s="102">
        <v>0</v>
      </c>
      <c r="E23" s="33" t="str">
        <f t="shared" si="0"/>
        <v>n.m.</v>
      </c>
      <c r="F23" s="63" t="s">
        <v>203</v>
      </c>
      <c r="G23" s="102">
        <v>0</v>
      </c>
      <c r="H23" s="102">
        <v>0</v>
      </c>
      <c r="I23" s="102">
        <v>0</v>
      </c>
      <c r="J23" s="102">
        <v>0</v>
      </c>
      <c r="K23" s="102">
        <v>0</v>
      </c>
      <c r="L23" s="102">
        <v>0</v>
      </c>
      <c r="M23" s="102">
        <v>0</v>
      </c>
      <c r="N23" s="102">
        <v>0</v>
      </c>
      <c r="O23" s="34"/>
    </row>
    <row r="24" spans="1:15" s="16" customFormat="1" ht="19.5" customHeight="1">
      <c r="A24" s="9"/>
      <c r="B24" s="31" t="s">
        <v>86</v>
      </c>
      <c r="C24" s="101">
        <v>0</v>
      </c>
      <c r="D24" s="102">
        <v>-7.2999999999999995E-2</v>
      </c>
      <c r="E24" s="33">
        <f t="shared" si="0"/>
        <v>-1</v>
      </c>
      <c r="F24" s="63">
        <v>-1</v>
      </c>
      <c r="G24" s="102">
        <v>0</v>
      </c>
      <c r="H24" s="102">
        <v>0</v>
      </c>
      <c r="I24" s="102">
        <v>-5.3999999999999999E-2</v>
      </c>
      <c r="J24" s="102">
        <v>-1.9E-2</v>
      </c>
      <c r="K24" s="102">
        <v>0</v>
      </c>
      <c r="L24" s="102">
        <v>0</v>
      </c>
      <c r="M24" s="102">
        <v>0</v>
      </c>
      <c r="N24" s="102">
        <v>0</v>
      </c>
      <c r="O24" s="34"/>
    </row>
    <row r="25" spans="1:15" s="39" customFormat="1" ht="19.5" customHeight="1">
      <c r="A25" s="35"/>
      <c r="B25" s="40" t="s">
        <v>87</v>
      </c>
      <c r="C25" s="103">
        <v>25.417999999999999</v>
      </c>
      <c r="D25" s="57">
        <v>23.542000000000002</v>
      </c>
      <c r="E25" s="38">
        <f t="shared" si="0"/>
        <v>7.968736725851655E-2</v>
      </c>
      <c r="F25" s="89">
        <v>0.11925027781077829</v>
      </c>
      <c r="G25" s="57">
        <v>12.039</v>
      </c>
      <c r="H25" s="57">
        <v>12.567</v>
      </c>
      <c r="I25" s="57">
        <v>10.02</v>
      </c>
      <c r="J25" s="57">
        <v>-11.084</v>
      </c>
      <c r="K25" s="57">
        <v>-1.381</v>
      </c>
      <c r="L25" s="57">
        <v>12.071</v>
      </c>
      <c r="M25" s="57">
        <v>7.17</v>
      </c>
      <c r="N25" s="57">
        <v>7.5579999999999998</v>
      </c>
      <c r="O25" s="15"/>
    </row>
    <row r="26" spans="1:15" s="252" customFormat="1" ht="19.5" customHeight="1" thickBot="1">
      <c r="A26" s="251"/>
      <c r="B26" s="40" t="s">
        <v>199</v>
      </c>
      <c r="C26" s="104">
        <v>25.870999999999999</v>
      </c>
      <c r="D26" s="105">
        <v>21.687999999999999</v>
      </c>
      <c r="E26" s="42">
        <f t="shared" ref="E26" si="1">IF(ISERROR(C26/D26-1)=TRUE,"n.m.",IF(OR(C26/D26-1&gt;150%=TRUE,C26/D26-1&lt;-100%=TRUE)=TRUE,"n.m.",C26/D26-1))</f>
        <v>0.19287163408336405</v>
      </c>
      <c r="F26" s="90">
        <v>0.23658200075769814</v>
      </c>
      <c r="G26" s="57">
        <v>10.239000000000001</v>
      </c>
      <c r="H26" s="57">
        <v>10.587999999999999</v>
      </c>
      <c r="I26" s="57">
        <v>8.5280000000000005</v>
      </c>
      <c r="J26" s="57">
        <v>-7.6669999999999998</v>
      </c>
      <c r="K26" s="57">
        <v>-3.073</v>
      </c>
      <c r="L26" s="57">
        <v>10.706</v>
      </c>
      <c r="M26" s="57">
        <v>5.3289999999999997</v>
      </c>
      <c r="N26" s="57">
        <v>12.909000000000001</v>
      </c>
      <c r="O26" s="19"/>
    </row>
    <row r="27" spans="1:15" ht="9" customHeight="1">
      <c r="A27" s="5"/>
      <c r="B27" s="4"/>
      <c r="C27" s="43"/>
      <c r="D27" s="43"/>
      <c r="E27" s="7"/>
      <c r="F27" s="7"/>
      <c r="G27" s="43"/>
      <c r="H27" s="43"/>
      <c r="I27" s="43"/>
      <c r="J27" s="43"/>
      <c r="K27" s="43"/>
      <c r="L27" s="43"/>
      <c r="M27" s="43"/>
      <c r="N27" s="43"/>
      <c r="O27" s="44"/>
    </row>
    <row r="28" spans="1:15" ht="19.5" customHeight="1">
      <c r="A28" s="45" t="s">
        <v>102</v>
      </c>
      <c r="B28" s="46"/>
      <c r="C28" s="43"/>
      <c r="D28" s="43"/>
      <c r="E28" s="7"/>
      <c r="F28" s="7"/>
      <c r="G28" s="43"/>
      <c r="H28" s="43"/>
      <c r="I28" s="43"/>
      <c r="J28" s="43"/>
      <c r="K28" s="43"/>
      <c r="L28" s="43"/>
      <c r="M28" s="43"/>
      <c r="N28" s="43"/>
      <c r="O28" s="44"/>
    </row>
    <row r="29" spans="1:15" ht="19.5" customHeight="1">
      <c r="A29" s="47"/>
      <c r="B29" s="40" t="s">
        <v>95</v>
      </c>
      <c r="C29" s="48">
        <f>-C18/C13</f>
        <v>0.40353639233809874</v>
      </c>
      <c r="D29" s="48">
        <f>-D18/D13</f>
        <v>0.3713930008868272</v>
      </c>
      <c r="E29" s="49">
        <f>(C29-D29)*10000</f>
        <v>321.43391451271543</v>
      </c>
      <c r="F29" s="125"/>
      <c r="G29" s="48">
        <f t="shared" ref="G29:L29" si="2">-G18/G13</f>
        <v>0.36554635928023327</v>
      </c>
      <c r="H29" s="48">
        <f t="shared" si="2"/>
        <v>0.36676247532638429</v>
      </c>
      <c r="I29" s="48">
        <f t="shared" si="2"/>
        <v>0.37966921297918566</v>
      </c>
      <c r="J29" s="48">
        <f t="shared" si="2"/>
        <v>0.37379223029253011</v>
      </c>
      <c r="K29" s="48">
        <f t="shared" si="2"/>
        <v>0.39250196507296403</v>
      </c>
      <c r="L29" s="48">
        <f t="shared" si="2"/>
        <v>0.40479626193911905</v>
      </c>
      <c r="M29" s="48">
        <f t="shared" ref="M29:N29" si="3">-M18/M13</f>
        <v>0.41019292272774172</v>
      </c>
      <c r="N29" s="48">
        <f t="shared" si="3"/>
        <v>0.40655438642212599</v>
      </c>
      <c r="O29" s="44"/>
    </row>
    <row r="30" spans="1:15" ht="19.5" customHeight="1">
      <c r="A30" s="47"/>
      <c r="B30" s="40" t="s">
        <v>96</v>
      </c>
      <c r="C30" s="50">
        <v>266.07706745729269</v>
      </c>
      <c r="D30" s="50">
        <v>356.89679373641195</v>
      </c>
      <c r="E30" s="49">
        <f>(C30-D30)</f>
        <v>-90.819726279119266</v>
      </c>
      <c r="F30" s="125"/>
      <c r="G30" s="50">
        <v>191.41452418430208</v>
      </c>
      <c r="H30" s="50">
        <v>160.27481287200962</v>
      </c>
      <c r="I30" s="50">
        <v>220.36896419870902</v>
      </c>
      <c r="J30" s="50">
        <v>882.73186785605822</v>
      </c>
      <c r="K30" s="50">
        <v>349.37761481169662</v>
      </c>
      <c r="L30" s="50">
        <v>149.69041983462549</v>
      </c>
      <c r="M30" s="50">
        <v>280.63780937394591</v>
      </c>
      <c r="N30" s="50">
        <v>286.37814389427075</v>
      </c>
      <c r="O30" s="44"/>
    </row>
    <row r="31" spans="1:15" ht="19.5" customHeight="1">
      <c r="A31" s="45" t="s">
        <v>103</v>
      </c>
      <c r="B31" s="51"/>
      <c r="C31" s="53"/>
      <c r="D31" s="53"/>
      <c r="E31" s="53"/>
      <c r="F31" s="126"/>
      <c r="G31" s="52"/>
      <c r="H31" s="52"/>
      <c r="I31" s="52"/>
      <c r="J31" s="52"/>
      <c r="K31" s="52"/>
      <c r="L31" s="52"/>
      <c r="M31" s="52"/>
      <c r="N31" s="52"/>
      <c r="O31" s="5"/>
    </row>
    <row r="32" spans="1:15" ht="19.5" customHeight="1">
      <c r="A32" s="54"/>
      <c r="B32" s="40" t="s">
        <v>98</v>
      </c>
      <c r="C32" s="57">
        <v>1430.6610000000001</v>
      </c>
      <c r="D32" s="57">
        <v>1348.9449999999999</v>
      </c>
      <c r="E32" s="38">
        <f>IF(C32*D32&gt;0,C32/D32-1,"n.m.")</f>
        <v>6.0577710729496026E-2</v>
      </c>
      <c r="F32" s="127"/>
      <c r="G32" s="57">
        <v>1429.481</v>
      </c>
      <c r="H32" s="57">
        <v>1425.116</v>
      </c>
      <c r="I32" s="57">
        <v>1344.421</v>
      </c>
      <c r="J32" s="57">
        <v>1348.9449999999999</v>
      </c>
      <c r="K32" s="57">
        <v>1359.1849999999999</v>
      </c>
      <c r="L32" s="57">
        <v>1432.1759999999999</v>
      </c>
      <c r="M32" s="57">
        <v>1416.7629999999999</v>
      </c>
      <c r="N32" s="57">
        <v>1430.6610000000001</v>
      </c>
      <c r="O32" s="5"/>
    </row>
    <row r="33" spans="1:15" ht="19.5" customHeight="1">
      <c r="A33" s="54"/>
      <c r="B33" s="36" t="s">
        <v>104</v>
      </c>
      <c r="C33" s="57">
        <v>1105.8230000000001</v>
      </c>
      <c r="D33" s="57">
        <v>883.87199999999996</v>
      </c>
      <c r="E33" s="38">
        <f>IF(C33*D33&gt;0,C33/D33-1,"n.m.")</f>
        <v>0.25111215198580816</v>
      </c>
      <c r="F33" s="127"/>
      <c r="G33" s="57">
        <v>781.83799999999997</v>
      </c>
      <c r="H33" s="57">
        <v>828.49300000000005</v>
      </c>
      <c r="I33" s="57">
        <v>905.88099999999997</v>
      </c>
      <c r="J33" s="57">
        <v>883.87199999999996</v>
      </c>
      <c r="K33" s="57">
        <v>951.12199999999996</v>
      </c>
      <c r="L33" s="57">
        <v>1047.0419999999999</v>
      </c>
      <c r="M33" s="57">
        <v>1055.479</v>
      </c>
      <c r="N33" s="57">
        <v>1105.8230000000001</v>
      </c>
      <c r="O33" s="5"/>
    </row>
    <row r="34" spans="1:15" ht="19.5" customHeight="1">
      <c r="A34" s="47"/>
      <c r="B34" s="40" t="s">
        <v>189</v>
      </c>
      <c r="C34" s="57">
        <v>2451.9475000000002</v>
      </c>
      <c r="D34" s="57">
        <v>1846.6189999999999</v>
      </c>
      <c r="E34" s="38">
        <f>IF(C34*D34&gt;0,C34/D34-1,"n.m.")</f>
        <v>0.32780367796497289</v>
      </c>
      <c r="F34" s="127"/>
      <c r="G34" s="57">
        <v>1927.4390000000001</v>
      </c>
      <c r="H34" s="57">
        <v>1897.9380000000001</v>
      </c>
      <c r="I34" s="57">
        <v>1855.3620000000001</v>
      </c>
      <c r="J34" s="57">
        <v>1846.6189999999999</v>
      </c>
      <c r="K34" s="57">
        <v>2037.2655</v>
      </c>
      <c r="L34" s="57">
        <v>1876.704</v>
      </c>
      <c r="M34" s="57">
        <v>1880.7145</v>
      </c>
      <c r="N34" s="57">
        <v>2451.9475000000002</v>
      </c>
      <c r="O34" s="5"/>
    </row>
    <row r="35" spans="1:15" ht="19.5" customHeight="1">
      <c r="A35" s="45" t="s">
        <v>8</v>
      </c>
      <c r="B35" s="51"/>
      <c r="C35" s="57"/>
      <c r="D35" s="57"/>
      <c r="E35" s="56"/>
      <c r="F35" s="128"/>
      <c r="G35" s="57"/>
      <c r="H35" s="57"/>
      <c r="I35" s="57"/>
      <c r="J35" s="57"/>
      <c r="K35" s="57"/>
      <c r="L35" s="57"/>
      <c r="M35" s="57"/>
      <c r="N35" s="57"/>
      <c r="O35" s="5"/>
    </row>
    <row r="36" spans="1:15" ht="19.5" customHeight="1">
      <c r="A36" s="5"/>
      <c r="B36" s="40" t="s">
        <v>99</v>
      </c>
      <c r="C36" s="57">
        <v>1029</v>
      </c>
      <c r="D36" s="57">
        <v>998</v>
      </c>
      <c r="E36" s="38">
        <f>IF(C36*D36&gt;0,C36/D36-1,"n.m.")</f>
        <v>3.106212424849697E-2</v>
      </c>
      <c r="F36" s="127"/>
      <c r="G36" s="57">
        <v>971</v>
      </c>
      <c r="H36" s="57">
        <v>985</v>
      </c>
      <c r="I36" s="57">
        <v>962</v>
      </c>
      <c r="J36" s="57">
        <v>998</v>
      </c>
      <c r="K36" s="57">
        <v>988</v>
      </c>
      <c r="L36" s="57">
        <v>994</v>
      </c>
      <c r="M36" s="57">
        <v>992</v>
      </c>
      <c r="N36" s="57">
        <v>1029</v>
      </c>
      <c r="O36" s="5"/>
    </row>
    <row r="37" spans="1:15" ht="19.5" customHeight="1">
      <c r="A37" s="5"/>
      <c r="B37" s="36" t="s">
        <v>100</v>
      </c>
      <c r="C37" s="57">
        <v>72</v>
      </c>
      <c r="D37" s="57">
        <v>75</v>
      </c>
      <c r="E37" s="38">
        <f>IF(C37*D37&gt;0,C37/D37-1,"n.m.")</f>
        <v>-4.0000000000000036E-2</v>
      </c>
      <c r="F37" s="125"/>
      <c r="G37" s="57">
        <v>77</v>
      </c>
      <c r="H37" s="57">
        <v>77</v>
      </c>
      <c r="I37" s="57">
        <v>76</v>
      </c>
      <c r="J37" s="57">
        <v>75</v>
      </c>
      <c r="K37" s="57">
        <v>74</v>
      </c>
      <c r="L37" s="57">
        <v>74</v>
      </c>
      <c r="M37" s="57">
        <v>73</v>
      </c>
      <c r="N37" s="57">
        <v>72</v>
      </c>
      <c r="O37" s="5"/>
    </row>
    <row r="38" spans="1:15">
      <c r="B38" s="152"/>
    </row>
    <row r="40" spans="1:15">
      <c r="C40" s="57"/>
      <c r="D40" s="57"/>
      <c r="H40" s="57"/>
      <c r="I40" s="57"/>
      <c r="J40" s="57"/>
      <c r="K40" s="57"/>
      <c r="L40" s="57"/>
      <c r="M40" s="57"/>
      <c r="N40" s="57"/>
    </row>
    <row r="41" spans="1:15">
      <c r="C41" s="57"/>
    </row>
    <row r="42" spans="1:15">
      <c r="C42" s="57"/>
      <c r="D42" s="57"/>
      <c r="H42" s="57"/>
      <c r="I42" s="57"/>
      <c r="J42" s="57"/>
      <c r="K42" s="57"/>
      <c r="L42" s="57"/>
      <c r="M42" s="57"/>
      <c r="N42" s="57"/>
    </row>
    <row r="43" spans="1:15">
      <c r="C43" s="57"/>
      <c r="D43" s="57"/>
      <c r="H43" s="57"/>
      <c r="I43" s="57"/>
      <c r="J43" s="57"/>
      <c r="K43" s="57"/>
      <c r="L43" s="57"/>
      <c r="M43" s="57"/>
      <c r="N43" s="57"/>
    </row>
    <row r="44" spans="1:15">
      <c r="C44" s="57"/>
      <c r="D44" s="57"/>
      <c r="H44" s="57"/>
      <c r="I44" s="57"/>
      <c r="J44" s="57"/>
      <c r="K44" s="57"/>
      <c r="L44" s="57"/>
      <c r="M44" s="57"/>
      <c r="N44" s="57"/>
    </row>
    <row r="46" spans="1:15">
      <c r="C46" s="57"/>
      <c r="D46" s="57"/>
      <c r="H46" s="57"/>
      <c r="I46" s="57"/>
      <c r="J46" s="57"/>
      <c r="K46" s="57"/>
      <c r="L46" s="57"/>
      <c r="M46" s="57"/>
      <c r="N46"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C6:N6"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GridLines="0" zoomScaleNormal="100" zoomScaleSheetLayoutView="100" workbookViewId="0">
      <pane xSplit="2" ySplit="7" topLeftCell="C8" activePane="bottomRight" state="frozen"/>
      <selection activeCell="I41" sqref="I41"/>
      <selection pane="topRight" activeCell="I41" sqref="I41"/>
      <selection pane="bottomLeft" activeCell="I41" sqref="I41"/>
      <selection pane="bottomRight" activeCell="C6" sqref="C6:N6"/>
    </sheetView>
  </sheetViews>
  <sheetFormatPr defaultRowHeight="12.75"/>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64" t="s">
        <v>36</v>
      </c>
      <c r="B2" s="264"/>
      <c r="C2" s="264"/>
      <c r="D2" s="264"/>
      <c r="E2" s="264"/>
      <c r="F2" s="264"/>
      <c r="G2" s="264"/>
      <c r="H2" s="264"/>
      <c r="I2" s="264"/>
      <c r="J2" s="264"/>
      <c r="K2" s="264"/>
      <c r="L2" s="264"/>
      <c r="M2" s="264"/>
      <c r="N2" s="264"/>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1" t="s">
        <v>202</v>
      </c>
      <c r="D5" s="12"/>
      <c r="E5" s="13" t="s">
        <v>4</v>
      </c>
      <c r="F5" s="65" t="s">
        <v>5</v>
      </c>
      <c r="G5" s="15" t="s">
        <v>50</v>
      </c>
      <c r="H5" s="15" t="s">
        <v>66</v>
      </c>
      <c r="I5" s="15" t="s">
        <v>68</v>
      </c>
      <c r="J5" s="15" t="s">
        <v>69</v>
      </c>
      <c r="K5" s="15" t="s">
        <v>50</v>
      </c>
      <c r="L5" s="15" t="s">
        <v>66</v>
      </c>
      <c r="M5" s="15" t="s">
        <v>68</v>
      </c>
      <c r="N5" s="15" t="s">
        <v>69</v>
      </c>
      <c r="O5" s="10"/>
    </row>
    <row r="6" spans="1:15" s="16" customFormat="1" ht="15" customHeight="1">
      <c r="A6" s="9"/>
      <c r="B6" s="67" t="s">
        <v>6</v>
      </c>
      <c r="C6" s="18" t="s">
        <v>67</v>
      </c>
      <c r="D6" s="19" t="s">
        <v>101</v>
      </c>
      <c r="E6" s="20" t="s">
        <v>7</v>
      </c>
      <c r="F6" s="66" t="s">
        <v>10</v>
      </c>
      <c r="G6" s="15" t="s">
        <v>101</v>
      </c>
      <c r="H6" s="15" t="s">
        <v>101</v>
      </c>
      <c r="I6" s="15" t="s">
        <v>101</v>
      </c>
      <c r="J6" s="15" t="s">
        <v>101</v>
      </c>
      <c r="K6" s="15" t="s">
        <v>67</v>
      </c>
      <c r="L6" s="15" t="s">
        <v>67</v>
      </c>
      <c r="M6" s="15" t="s">
        <v>67</v>
      </c>
      <c r="N6" s="15" t="s">
        <v>67</v>
      </c>
      <c r="O6" s="10"/>
    </row>
    <row r="7" spans="1:15" s="16" customFormat="1" ht="6" customHeight="1">
      <c r="A7" s="21"/>
      <c r="B7" s="22"/>
      <c r="C7" s="23"/>
      <c r="D7" s="24"/>
      <c r="E7" s="25"/>
      <c r="F7" s="26"/>
      <c r="G7" s="27"/>
      <c r="H7" s="27"/>
      <c r="I7" s="27"/>
      <c r="J7" s="27"/>
      <c r="K7" s="27"/>
      <c r="L7" s="27"/>
      <c r="M7" s="27"/>
      <c r="N7" s="27"/>
      <c r="O7" s="29"/>
    </row>
    <row r="8" spans="1:15" s="16" customFormat="1" ht="19.5" customHeight="1">
      <c r="A8" s="9"/>
      <c r="B8" s="31" t="s">
        <v>70</v>
      </c>
      <c r="C8" s="101">
        <v>54.387999999999998</v>
      </c>
      <c r="D8" s="102">
        <v>54.076000000000001</v>
      </c>
      <c r="E8" s="33">
        <f t="shared" ref="E8:E25" si="0">IF(ISERROR(C8/D8-1)=TRUE,"n.m.",IF(OR(C8/D8-1&gt;150%=TRUE,C8/D8-1&lt;-100%=TRUE)=TRUE,"n.m.",C8/D8-1))</f>
        <v>5.7696575190471222E-3</v>
      </c>
      <c r="F8" s="63">
        <v>5.7696575190472671E-3</v>
      </c>
      <c r="G8" s="102">
        <v>13.77</v>
      </c>
      <c r="H8" s="102">
        <v>13.829000000000001</v>
      </c>
      <c r="I8" s="102">
        <v>13.680999999999999</v>
      </c>
      <c r="J8" s="102">
        <v>12.795999999999999</v>
      </c>
      <c r="K8" s="102">
        <v>13.323</v>
      </c>
      <c r="L8" s="102">
        <v>13.913</v>
      </c>
      <c r="M8" s="102">
        <v>13.465999999999999</v>
      </c>
      <c r="N8" s="102">
        <v>13.686</v>
      </c>
      <c r="O8" s="34"/>
    </row>
    <row r="9" spans="1:15" s="16" customFormat="1" ht="19.5" customHeight="1">
      <c r="A9" s="9"/>
      <c r="B9" s="31" t="s">
        <v>71</v>
      </c>
      <c r="C9" s="101">
        <v>5.0000000000000001E-3</v>
      </c>
      <c r="D9" s="102">
        <v>5.0000000000000001E-3</v>
      </c>
      <c r="E9" s="33">
        <f t="shared" si="0"/>
        <v>0</v>
      </c>
      <c r="F9" s="63">
        <v>0</v>
      </c>
      <c r="G9" s="102">
        <v>0</v>
      </c>
      <c r="H9" s="102">
        <v>5.0000000000000001E-3</v>
      </c>
      <c r="I9" s="102">
        <v>-5.0000000000000001E-3</v>
      </c>
      <c r="J9" s="102">
        <v>5.0000000000000001E-3</v>
      </c>
      <c r="K9" s="102">
        <v>0</v>
      </c>
      <c r="L9" s="102">
        <v>0</v>
      </c>
      <c r="M9" s="102">
        <v>5.0000000000000001E-3</v>
      </c>
      <c r="N9" s="102">
        <v>0</v>
      </c>
      <c r="O9" s="34"/>
    </row>
    <row r="10" spans="1:15" s="16" customFormat="1" ht="19.5" customHeight="1">
      <c r="A10" s="9"/>
      <c r="B10" s="31" t="s">
        <v>72</v>
      </c>
      <c r="C10" s="101">
        <v>26.96</v>
      </c>
      <c r="D10" s="102">
        <v>26.079000000000001</v>
      </c>
      <c r="E10" s="33">
        <f t="shared" si="0"/>
        <v>3.3781970167567676E-2</v>
      </c>
      <c r="F10" s="63">
        <v>3.3781970167567774E-2</v>
      </c>
      <c r="G10" s="102">
        <v>6.1349999999999998</v>
      </c>
      <c r="H10" s="102">
        <v>7.2130000000000001</v>
      </c>
      <c r="I10" s="102">
        <v>6.0910000000000002</v>
      </c>
      <c r="J10" s="102">
        <v>6.64</v>
      </c>
      <c r="K10" s="102">
        <v>6.7610000000000001</v>
      </c>
      <c r="L10" s="102">
        <v>7.0750000000000002</v>
      </c>
      <c r="M10" s="102">
        <v>6.5830000000000002</v>
      </c>
      <c r="N10" s="102">
        <v>6.5410000000000004</v>
      </c>
      <c r="O10" s="34"/>
    </row>
    <row r="11" spans="1:15" s="16" customFormat="1" ht="19.5" customHeight="1">
      <c r="A11" s="9"/>
      <c r="B11" s="31" t="s">
        <v>73</v>
      </c>
      <c r="C11" s="101">
        <v>5.016</v>
      </c>
      <c r="D11" s="102">
        <v>1.411</v>
      </c>
      <c r="E11" s="33" t="str">
        <f t="shared" si="0"/>
        <v>n.m.</v>
      </c>
      <c r="F11" s="63" t="s">
        <v>27</v>
      </c>
      <c r="G11" s="102">
        <v>0.36899999999999999</v>
      </c>
      <c r="H11" s="102">
        <v>0.71</v>
      </c>
      <c r="I11" s="102">
        <v>0.34200000000000003</v>
      </c>
      <c r="J11" s="102">
        <v>-0.01</v>
      </c>
      <c r="K11" s="102">
        <v>-0.89700000000000002</v>
      </c>
      <c r="L11" s="102">
        <v>1.643</v>
      </c>
      <c r="M11" s="102">
        <v>2.5030000000000001</v>
      </c>
      <c r="N11" s="102">
        <v>1.7669999999999999</v>
      </c>
      <c r="O11" s="34"/>
    </row>
    <row r="12" spans="1:15" s="16" customFormat="1" ht="19.5" customHeight="1">
      <c r="A12" s="9"/>
      <c r="B12" s="31" t="s">
        <v>74</v>
      </c>
      <c r="C12" s="101">
        <v>0.39900000000000002</v>
      </c>
      <c r="D12" s="102">
        <v>0.44900000000000001</v>
      </c>
      <c r="E12" s="33">
        <f t="shared" si="0"/>
        <v>-0.11135857461024501</v>
      </c>
      <c r="F12" s="63">
        <v>-0.111358574610245</v>
      </c>
      <c r="G12" s="102">
        <v>-8.9999999999999993E-3</v>
      </c>
      <c r="H12" s="102">
        <v>-0.246</v>
      </c>
      <c r="I12" s="102">
        <v>-0.18099999999999999</v>
      </c>
      <c r="J12" s="102">
        <v>0.88500000000000001</v>
      </c>
      <c r="K12" s="102">
        <v>0.11700000000000001</v>
      </c>
      <c r="L12" s="102">
        <v>9.7000000000000003E-2</v>
      </c>
      <c r="M12" s="102">
        <v>0.10299999999999999</v>
      </c>
      <c r="N12" s="102">
        <v>8.2000000000000003E-2</v>
      </c>
      <c r="O12" s="34"/>
    </row>
    <row r="13" spans="1:15" s="39" customFormat="1" ht="19.5" customHeight="1">
      <c r="A13" s="35"/>
      <c r="B13" s="36" t="s">
        <v>75</v>
      </c>
      <c r="C13" s="103">
        <v>86.768000000000001</v>
      </c>
      <c r="D13" s="57">
        <v>82.02</v>
      </c>
      <c r="E13" s="38">
        <f t="shared" si="0"/>
        <v>5.788831992197041E-2</v>
      </c>
      <c r="F13" s="89">
        <v>5.7888319921970251E-2</v>
      </c>
      <c r="G13" s="57">
        <v>20.265000000000001</v>
      </c>
      <c r="H13" s="57">
        <v>21.510999999999999</v>
      </c>
      <c r="I13" s="57">
        <v>19.928000000000001</v>
      </c>
      <c r="J13" s="57">
        <v>20.315999999999999</v>
      </c>
      <c r="K13" s="57">
        <v>19.303999999999998</v>
      </c>
      <c r="L13" s="57">
        <v>22.728000000000002</v>
      </c>
      <c r="M13" s="57">
        <v>22.66</v>
      </c>
      <c r="N13" s="57">
        <v>22.076000000000001</v>
      </c>
      <c r="O13" s="15"/>
    </row>
    <row r="14" spans="1:15" s="16" customFormat="1" ht="19.5" customHeight="1">
      <c r="A14" s="9"/>
      <c r="B14" s="31" t="s">
        <v>76</v>
      </c>
      <c r="C14" s="101">
        <v>-24.524000000000001</v>
      </c>
      <c r="D14" s="102">
        <v>-25.754000000000001</v>
      </c>
      <c r="E14" s="33">
        <f t="shared" si="0"/>
        <v>-4.7759571328725658E-2</v>
      </c>
      <c r="F14" s="63">
        <v>-4.7759571328725638E-2</v>
      </c>
      <c r="G14" s="102">
        <v>-6.5279999999999996</v>
      </c>
      <c r="H14" s="102">
        <v>-6.4189999999999996</v>
      </c>
      <c r="I14" s="102">
        <v>-6.444</v>
      </c>
      <c r="J14" s="102">
        <v>-6.3630000000000004</v>
      </c>
      <c r="K14" s="102">
        <v>-6.0970000000000004</v>
      </c>
      <c r="L14" s="102">
        <v>-5.8019999999999996</v>
      </c>
      <c r="M14" s="102">
        <v>-6.2110000000000003</v>
      </c>
      <c r="N14" s="102">
        <v>-6.4139999999999997</v>
      </c>
      <c r="O14" s="34"/>
    </row>
    <row r="15" spans="1:15" s="16" customFormat="1" ht="19.5" customHeight="1">
      <c r="A15" s="9"/>
      <c r="B15" s="31" t="s">
        <v>77</v>
      </c>
      <c r="C15" s="101">
        <v>-16.27</v>
      </c>
      <c r="D15" s="102">
        <v>-16.166999999999998</v>
      </c>
      <c r="E15" s="33">
        <f t="shared" si="0"/>
        <v>6.3710026597390002E-3</v>
      </c>
      <c r="F15" s="63">
        <v>6.3710026597390002E-3</v>
      </c>
      <c r="G15" s="102">
        <v>-3.5229999999999997</v>
      </c>
      <c r="H15" s="102">
        <v>-3.665</v>
      </c>
      <c r="I15" s="102">
        <v>-3.798</v>
      </c>
      <c r="J15" s="102">
        <v>-5.181</v>
      </c>
      <c r="K15" s="102">
        <v>-3.8719999999999999</v>
      </c>
      <c r="L15" s="102">
        <v>-3.8180000000000001</v>
      </c>
      <c r="M15" s="102">
        <v>-4.0169999999999995</v>
      </c>
      <c r="N15" s="102">
        <v>-4.5629999999999997</v>
      </c>
      <c r="O15" s="34"/>
    </row>
    <row r="16" spans="1:15" s="16" customFormat="1" ht="19.5" customHeight="1">
      <c r="A16" s="9"/>
      <c r="B16" s="31" t="s">
        <v>78</v>
      </c>
      <c r="C16" s="101">
        <v>0</v>
      </c>
      <c r="D16" s="102">
        <v>0</v>
      </c>
      <c r="E16" s="33" t="str">
        <f t="shared" si="0"/>
        <v>n.m.</v>
      </c>
      <c r="F16" s="63" t="s">
        <v>203</v>
      </c>
      <c r="G16" s="102">
        <v>0</v>
      </c>
      <c r="H16" s="102">
        <v>0</v>
      </c>
      <c r="I16" s="102">
        <v>0</v>
      </c>
      <c r="J16" s="102">
        <v>0</v>
      </c>
      <c r="K16" s="102">
        <v>0</v>
      </c>
      <c r="L16" s="102">
        <v>0</v>
      </c>
      <c r="M16" s="102">
        <v>0</v>
      </c>
      <c r="N16" s="102">
        <v>0</v>
      </c>
      <c r="O16" s="34"/>
    </row>
    <row r="17" spans="1:15" s="16" customFormat="1" ht="19.5" customHeight="1">
      <c r="A17" s="9"/>
      <c r="B17" s="31" t="s">
        <v>79</v>
      </c>
      <c r="C17" s="101">
        <v>-4.5919999999999996</v>
      </c>
      <c r="D17" s="102">
        <v>-4.2880000000000003</v>
      </c>
      <c r="E17" s="33">
        <f t="shared" si="0"/>
        <v>7.0895522388059629E-2</v>
      </c>
      <c r="F17" s="63">
        <v>7.0895522388059698E-2</v>
      </c>
      <c r="G17" s="102">
        <v>-1.075</v>
      </c>
      <c r="H17" s="102">
        <v>-1.18</v>
      </c>
      <c r="I17" s="102">
        <v>-0.93899999999999995</v>
      </c>
      <c r="J17" s="102">
        <v>-1.0940000000000001</v>
      </c>
      <c r="K17" s="102">
        <v>-1.087</v>
      </c>
      <c r="L17" s="102">
        <v>-1.1040000000000001</v>
      </c>
      <c r="M17" s="102">
        <v>-1.071</v>
      </c>
      <c r="N17" s="102">
        <v>-1.33</v>
      </c>
      <c r="O17" s="34"/>
    </row>
    <row r="18" spans="1:15" s="39" customFormat="1" ht="19.5" customHeight="1">
      <c r="A18" s="35"/>
      <c r="B18" s="40" t="s">
        <v>80</v>
      </c>
      <c r="C18" s="103">
        <v>-45.386000000000003</v>
      </c>
      <c r="D18" s="57">
        <v>-46.209000000000003</v>
      </c>
      <c r="E18" s="38">
        <f t="shared" si="0"/>
        <v>-1.7810383258672569E-2</v>
      </c>
      <c r="F18" s="89">
        <v>-1.7810383258672555E-2</v>
      </c>
      <c r="G18" s="57">
        <v>-11.125999999999999</v>
      </c>
      <c r="H18" s="57">
        <v>-11.263999999999999</v>
      </c>
      <c r="I18" s="57">
        <v>-11.180999999999999</v>
      </c>
      <c r="J18" s="57">
        <v>-12.638</v>
      </c>
      <c r="K18" s="57">
        <v>-11.055999999999999</v>
      </c>
      <c r="L18" s="57">
        <v>-10.724</v>
      </c>
      <c r="M18" s="57">
        <v>-11.298999999999999</v>
      </c>
      <c r="N18" s="57">
        <v>-12.307</v>
      </c>
      <c r="O18" s="15"/>
    </row>
    <row r="19" spans="1:15" s="39" customFormat="1" ht="19.5" customHeight="1">
      <c r="A19" s="35"/>
      <c r="B19" s="40" t="s">
        <v>81</v>
      </c>
      <c r="C19" s="103">
        <v>41.381999999999998</v>
      </c>
      <c r="D19" s="57">
        <v>35.811</v>
      </c>
      <c r="E19" s="38">
        <f t="shared" si="0"/>
        <v>0.1555667253078663</v>
      </c>
      <c r="F19" s="89">
        <v>0.1555667253078663</v>
      </c>
      <c r="G19" s="57">
        <v>9.1389999999999993</v>
      </c>
      <c r="H19" s="57">
        <v>10.247</v>
      </c>
      <c r="I19" s="57">
        <v>8.7469999999999999</v>
      </c>
      <c r="J19" s="57">
        <v>7.6779999999999999</v>
      </c>
      <c r="K19" s="57">
        <v>8.2479999999999993</v>
      </c>
      <c r="L19" s="57">
        <v>12.004</v>
      </c>
      <c r="M19" s="57">
        <v>11.361000000000001</v>
      </c>
      <c r="N19" s="57">
        <v>9.7690000000000001</v>
      </c>
      <c r="O19" s="15"/>
    </row>
    <row r="20" spans="1:15" s="16" customFormat="1" ht="19.5" customHeight="1">
      <c r="A20" s="9"/>
      <c r="B20" s="41" t="s">
        <v>82</v>
      </c>
      <c r="C20" s="101">
        <v>-39.997999999999998</v>
      </c>
      <c r="D20" s="102">
        <v>-66.805999999999997</v>
      </c>
      <c r="E20" s="33">
        <f t="shared" si="0"/>
        <v>-0.40128132203694278</v>
      </c>
      <c r="F20" s="63">
        <v>-0.40128132203694278</v>
      </c>
      <c r="G20" s="102">
        <v>-7.8209999999999997</v>
      </c>
      <c r="H20" s="102">
        <v>-7.9710000000000001</v>
      </c>
      <c r="I20" s="102">
        <v>-13.11</v>
      </c>
      <c r="J20" s="102">
        <v>-37.904000000000003</v>
      </c>
      <c r="K20" s="102">
        <v>-10.596</v>
      </c>
      <c r="L20" s="102">
        <v>-11.045999999999999</v>
      </c>
      <c r="M20" s="102">
        <v>-9.0839999999999996</v>
      </c>
      <c r="N20" s="102">
        <v>-9.2720000000000002</v>
      </c>
      <c r="O20" s="34"/>
    </row>
    <row r="21" spans="1:15" s="39" customFormat="1" ht="19.5" customHeight="1">
      <c r="A21" s="35"/>
      <c r="B21" s="40" t="s">
        <v>83</v>
      </c>
      <c r="C21" s="103">
        <v>1.3839999999999999</v>
      </c>
      <c r="D21" s="57">
        <v>-30.995000000000001</v>
      </c>
      <c r="E21" s="38" t="str">
        <f t="shared" si="0"/>
        <v>n.m.</v>
      </c>
      <c r="F21" s="89">
        <v>-1.0446523632844007</v>
      </c>
      <c r="G21" s="57">
        <v>1.3180000000000001</v>
      </c>
      <c r="H21" s="57">
        <v>2.2759999999999998</v>
      </c>
      <c r="I21" s="57">
        <v>-4.3630000000000004</v>
      </c>
      <c r="J21" s="57">
        <v>-30.225999999999999</v>
      </c>
      <c r="K21" s="57">
        <v>-2.3479999999999999</v>
      </c>
      <c r="L21" s="57">
        <v>0.95799999999999996</v>
      </c>
      <c r="M21" s="57">
        <v>2.2770000000000001</v>
      </c>
      <c r="N21" s="57">
        <v>0.497</v>
      </c>
      <c r="O21" s="15"/>
    </row>
    <row r="22" spans="1:15" s="16" customFormat="1" ht="19.5" customHeight="1">
      <c r="A22" s="9"/>
      <c r="B22" s="31" t="s">
        <v>84</v>
      </c>
      <c r="C22" s="101">
        <v>-1.119</v>
      </c>
      <c r="D22" s="102">
        <v>-0.21</v>
      </c>
      <c r="E22" s="33" t="str">
        <f t="shared" si="0"/>
        <v>n.m.</v>
      </c>
      <c r="F22" s="63" t="s">
        <v>27</v>
      </c>
      <c r="G22" s="102">
        <v>0</v>
      </c>
      <c r="H22" s="102">
        <v>0</v>
      </c>
      <c r="I22" s="102">
        <v>-0.21</v>
      </c>
      <c r="J22" s="102">
        <v>0</v>
      </c>
      <c r="K22" s="102">
        <v>0.39800000000000002</v>
      </c>
      <c r="L22" s="102">
        <v>0</v>
      </c>
      <c r="M22" s="102">
        <v>0</v>
      </c>
      <c r="N22" s="102">
        <v>-1.5169999999999999</v>
      </c>
      <c r="O22" s="34"/>
    </row>
    <row r="23" spans="1:15" s="16" customFormat="1" ht="19.5" customHeight="1">
      <c r="A23" s="9"/>
      <c r="B23" s="31" t="s">
        <v>85</v>
      </c>
      <c r="C23" s="101">
        <v>0</v>
      </c>
      <c r="D23" s="102">
        <v>0</v>
      </c>
      <c r="E23" s="33" t="str">
        <f t="shared" si="0"/>
        <v>n.m.</v>
      </c>
      <c r="F23" s="63" t="s">
        <v>203</v>
      </c>
      <c r="G23" s="102">
        <v>0</v>
      </c>
      <c r="H23" s="102">
        <v>0</v>
      </c>
      <c r="I23" s="102">
        <v>0</v>
      </c>
      <c r="J23" s="102">
        <v>0</v>
      </c>
      <c r="K23" s="102">
        <v>0</v>
      </c>
      <c r="L23" s="102">
        <v>0</v>
      </c>
      <c r="M23" s="102">
        <v>0</v>
      </c>
      <c r="N23" s="102">
        <v>0</v>
      </c>
      <c r="O23" s="34"/>
    </row>
    <row r="24" spans="1:15" s="16" customFormat="1" ht="19.5" customHeight="1">
      <c r="A24" s="9"/>
      <c r="B24" s="31" t="s">
        <v>86</v>
      </c>
      <c r="C24" s="101">
        <v>-5.8559999999999999</v>
      </c>
      <c r="D24" s="102">
        <v>-25.298999999999999</v>
      </c>
      <c r="E24" s="33">
        <f t="shared" si="0"/>
        <v>-0.76852840033202896</v>
      </c>
      <c r="F24" s="63">
        <v>-0.76852840033202896</v>
      </c>
      <c r="G24" s="102">
        <v>-2E-3</v>
      </c>
      <c r="H24" s="102">
        <v>-2.4E-2</v>
      </c>
      <c r="I24" s="102">
        <v>-7.8890000000000002</v>
      </c>
      <c r="J24" s="102">
        <v>-17.384</v>
      </c>
      <c r="K24" s="102">
        <v>-0.33400000000000002</v>
      </c>
      <c r="L24" s="102">
        <v>0</v>
      </c>
      <c r="M24" s="102">
        <v>-4.2779999999999996</v>
      </c>
      <c r="N24" s="102">
        <v>-1.244</v>
      </c>
      <c r="O24" s="34"/>
    </row>
    <row r="25" spans="1:15" s="39" customFormat="1" ht="19.5" customHeight="1">
      <c r="A25" s="35"/>
      <c r="B25" s="40" t="s">
        <v>87</v>
      </c>
      <c r="C25" s="103">
        <v>-5.5910000000000002</v>
      </c>
      <c r="D25" s="57">
        <v>-56.503999999999998</v>
      </c>
      <c r="E25" s="38">
        <f t="shared" si="0"/>
        <v>-0.90105125300863653</v>
      </c>
      <c r="F25" s="89">
        <v>-0.90105125300863653</v>
      </c>
      <c r="G25" s="57">
        <v>1.3160000000000001</v>
      </c>
      <c r="H25" s="57">
        <v>2.2519999999999998</v>
      </c>
      <c r="I25" s="57">
        <v>-12.462</v>
      </c>
      <c r="J25" s="57">
        <v>-47.61</v>
      </c>
      <c r="K25" s="57">
        <v>-2.2839999999999998</v>
      </c>
      <c r="L25" s="57">
        <v>0.95799999999999996</v>
      </c>
      <c r="M25" s="57">
        <v>-2.0009999999999999</v>
      </c>
      <c r="N25" s="57">
        <v>-2.2639999999999998</v>
      </c>
      <c r="O25" s="15"/>
    </row>
    <row r="26" spans="1:15" s="252" customFormat="1" ht="19.5" customHeight="1" thickBot="1">
      <c r="A26" s="251"/>
      <c r="B26" s="40" t="s">
        <v>199</v>
      </c>
      <c r="C26" s="104">
        <v>-4.907</v>
      </c>
      <c r="D26" s="105">
        <v>-48.927999999999997</v>
      </c>
      <c r="E26" s="42">
        <f t="shared" ref="E26" si="1">IF(ISERROR(C26/D26-1)=TRUE,"n.m.",IF(OR(C26/D26-1&gt;150%=TRUE,C26/D26-1&lt;-100%=TRUE)=TRUE,"n.m.",C26/D26-1))</f>
        <v>-0.89970977763243953</v>
      </c>
      <c r="F26" s="90">
        <v>-0.89970977763243953</v>
      </c>
      <c r="G26" s="57">
        <v>0.68200000000000005</v>
      </c>
      <c r="H26" s="57">
        <v>1.825</v>
      </c>
      <c r="I26" s="57">
        <v>-10.685</v>
      </c>
      <c r="J26" s="57">
        <v>-40.75</v>
      </c>
      <c r="K26" s="57">
        <v>-2.0169999999999999</v>
      </c>
      <c r="L26" s="57">
        <v>0.67</v>
      </c>
      <c r="M26" s="57">
        <v>-1.6479999999999999</v>
      </c>
      <c r="N26" s="57">
        <v>-1.9119999999999999</v>
      </c>
      <c r="O26" s="19"/>
    </row>
    <row r="27" spans="1:15" ht="9" customHeight="1">
      <c r="A27" s="5"/>
      <c r="B27" s="4"/>
      <c r="C27" s="43"/>
      <c r="D27" s="43"/>
      <c r="E27" s="7"/>
      <c r="F27" s="7"/>
      <c r="G27" s="43"/>
      <c r="H27" s="43"/>
      <c r="I27" s="43"/>
      <c r="J27" s="43"/>
      <c r="K27" s="43"/>
      <c r="L27" s="43"/>
      <c r="M27" s="43"/>
      <c r="N27" s="43"/>
      <c r="O27" s="44"/>
    </row>
    <row r="28" spans="1:15" ht="19.5" customHeight="1">
      <c r="A28" s="45" t="s">
        <v>102</v>
      </c>
      <c r="B28" s="46"/>
      <c r="C28" s="43"/>
      <c r="D28" s="43"/>
      <c r="E28" s="7"/>
      <c r="F28" s="7"/>
      <c r="G28" s="43"/>
      <c r="H28" s="43"/>
      <c r="I28" s="43"/>
      <c r="J28" s="43"/>
      <c r="K28" s="43"/>
      <c r="L28" s="43"/>
      <c r="M28" s="43"/>
      <c r="N28" s="43"/>
      <c r="O28" s="44"/>
    </row>
    <row r="29" spans="1:15" ht="19.5" customHeight="1">
      <c r="A29" s="47"/>
      <c r="B29" s="40" t="s">
        <v>95</v>
      </c>
      <c r="C29" s="48">
        <f>-C18/C13</f>
        <v>0.52307302231237329</v>
      </c>
      <c r="D29" s="48">
        <f>-D18/D13</f>
        <v>0.56338697878566213</v>
      </c>
      <c r="E29" s="49">
        <f>(C29-D29)*10000</f>
        <v>-403.13956473288835</v>
      </c>
      <c r="F29" s="125"/>
      <c r="G29" s="48">
        <f t="shared" ref="G29:L29" si="2">-G18/G13</f>
        <v>0.54902541327411791</v>
      </c>
      <c r="H29" s="48">
        <f t="shared" si="2"/>
        <v>0.52363906838361762</v>
      </c>
      <c r="I29" s="48">
        <f t="shared" si="2"/>
        <v>0.56106985146527488</v>
      </c>
      <c r="J29" s="48">
        <f t="shared" si="2"/>
        <v>0.62207127387280958</v>
      </c>
      <c r="K29" s="48">
        <f t="shared" si="2"/>
        <v>0.57273104019892251</v>
      </c>
      <c r="L29" s="48">
        <f t="shared" si="2"/>
        <v>0.47184090109116505</v>
      </c>
      <c r="M29" s="48">
        <f t="shared" ref="M29:N29" si="3">-M18/M13</f>
        <v>0.49863195057369814</v>
      </c>
      <c r="N29" s="48">
        <f t="shared" si="3"/>
        <v>0.55748323971734015</v>
      </c>
      <c r="O29" s="44"/>
    </row>
    <row r="30" spans="1:15" ht="19.5" customHeight="1">
      <c r="A30" s="47"/>
      <c r="B30" s="40" t="s">
        <v>96</v>
      </c>
      <c r="C30" s="50">
        <v>193.55483404383605</v>
      </c>
      <c r="D30" s="50">
        <v>286.93695625994951</v>
      </c>
      <c r="E30" s="49">
        <f>(C30-D30)</f>
        <v>-93.382122216113459</v>
      </c>
      <c r="F30" s="125"/>
      <c r="G30" s="50">
        <v>126.90459317228624</v>
      </c>
      <c r="H30" s="50">
        <v>134.05639584897759</v>
      </c>
      <c r="I30" s="50">
        <v>229.74647275199823</v>
      </c>
      <c r="J30" s="50">
        <v>693.28886266212658</v>
      </c>
      <c r="K30" s="50">
        <v>199.71976843552142</v>
      </c>
      <c r="L30" s="50">
        <v>209.46250567104659</v>
      </c>
      <c r="M30" s="50">
        <v>176.84699274696635</v>
      </c>
      <c r="N30" s="50">
        <v>187.33697420075686</v>
      </c>
      <c r="O30" s="44"/>
    </row>
    <row r="31" spans="1:15" ht="19.5" customHeight="1">
      <c r="A31" s="45" t="s">
        <v>103</v>
      </c>
      <c r="B31" s="51"/>
      <c r="C31" s="53"/>
      <c r="D31" s="53"/>
      <c r="E31" s="53"/>
      <c r="F31" s="126"/>
      <c r="G31" s="52"/>
      <c r="H31" s="52"/>
      <c r="I31" s="52"/>
      <c r="J31" s="52"/>
      <c r="K31" s="52"/>
      <c r="L31" s="52"/>
      <c r="M31" s="52"/>
      <c r="N31" s="52"/>
      <c r="O31" s="5"/>
    </row>
    <row r="32" spans="1:15" ht="19.5" customHeight="1">
      <c r="A32" s="54"/>
      <c r="B32" s="40" t="s">
        <v>98</v>
      </c>
      <c r="C32" s="57">
        <v>1937.1690000000001</v>
      </c>
      <c r="D32" s="57">
        <v>2112.5369999999998</v>
      </c>
      <c r="E32" s="38">
        <f>IF(C32*D32&gt;0,C32/D32-1,"n.m.")</f>
        <v>-8.3012983914601102E-2</v>
      </c>
      <c r="F32" s="127"/>
      <c r="G32" s="57">
        <v>2453.0540000000001</v>
      </c>
      <c r="H32" s="57">
        <v>2303.75</v>
      </c>
      <c r="I32" s="57">
        <v>2261.2820000000002</v>
      </c>
      <c r="J32" s="57">
        <v>2112.5369999999998</v>
      </c>
      <c r="K32" s="57">
        <v>2131.81</v>
      </c>
      <c r="L32" s="57">
        <v>2086.9879999999998</v>
      </c>
      <c r="M32" s="57">
        <v>2022.327</v>
      </c>
      <c r="N32" s="57">
        <v>1937.1690000000001</v>
      </c>
      <c r="O32" s="5"/>
    </row>
    <row r="33" spans="1:15" ht="19.5" customHeight="1">
      <c r="A33" s="54"/>
      <c r="B33" s="36" t="s">
        <v>104</v>
      </c>
      <c r="C33" s="57">
        <v>1375.298</v>
      </c>
      <c r="D33" s="57">
        <v>1286</v>
      </c>
      <c r="E33" s="38">
        <f>IF(C33*D33&gt;0,C33/D33-1,"n.m.")</f>
        <v>6.9438569206842882E-2</v>
      </c>
      <c r="F33" s="127"/>
      <c r="G33" s="57">
        <v>1277.473</v>
      </c>
      <c r="H33" s="57">
        <v>1366.62</v>
      </c>
      <c r="I33" s="57">
        <v>1376.846</v>
      </c>
      <c r="J33" s="57">
        <v>1286</v>
      </c>
      <c r="K33" s="57">
        <v>1388.6559999999999</v>
      </c>
      <c r="L33" s="57">
        <v>1465.8340000000001</v>
      </c>
      <c r="M33" s="57">
        <v>1457.4580000000001</v>
      </c>
      <c r="N33" s="57">
        <v>1375.298</v>
      </c>
      <c r="O33" s="5"/>
    </row>
    <row r="34" spans="1:15" ht="19.5" customHeight="1">
      <c r="A34" s="47"/>
      <c r="B34" s="40" t="s">
        <v>189</v>
      </c>
      <c r="C34" s="57">
        <v>1251.116</v>
      </c>
      <c r="D34" s="57">
        <v>1423.29</v>
      </c>
      <c r="E34" s="38">
        <f>IF(C34*D34&gt;0,C34/D34-1,"n.m.")</f>
        <v>-0.12096902247609409</v>
      </c>
      <c r="F34" s="127"/>
      <c r="G34" s="57">
        <v>1896.4485</v>
      </c>
      <c r="H34" s="57">
        <v>1799.3019999999999</v>
      </c>
      <c r="I34" s="57">
        <v>1717.2725</v>
      </c>
      <c r="J34" s="57">
        <v>1423.29</v>
      </c>
      <c r="K34" s="57">
        <v>1366.8920000000001</v>
      </c>
      <c r="L34" s="57">
        <v>1373.086</v>
      </c>
      <c r="M34" s="57">
        <v>1323.2335</v>
      </c>
      <c r="N34" s="57">
        <v>1251.116</v>
      </c>
      <c r="O34" s="5"/>
    </row>
    <row r="35" spans="1:15" ht="19.5" customHeight="1">
      <c r="A35" s="45" t="s">
        <v>8</v>
      </c>
      <c r="B35" s="51"/>
      <c r="C35" s="57"/>
      <c r="D35" s="57"/>
      <c r="E35" s="56"/>
      <c r="F35" s="128"/>
      <c r="G35" s="57"/>
      <c r="H35" s="57"/>
      <c r="I35" s="57"/>
      <c r="J35" s="57"/>
      <c r="K35" s="57"/>
      <c r="L35" s="57"/>
      <c r="M35" s="57"/>
      <c r="N35" s="57"/>
      <c r="O35" s="5"/>
    </row>
    <row r="36" spans="1:15" ht="19.5" customHeight="1">
      <c r="A36" s="5"/>
      <c r="B36" s="40" t="s">
        <v>99</v>
      </c>
      <c r="C36" s="57">
        <v>567.79999999999995</v>
      </c>
      <c r="D36" s="57">
        <v>587.79999999999995</v>
      </c>
      <c r="E36" s="38">
        <f>IF(C36*D36&gt;0,C36/D36-1,"n.m.")</f>
        <v>-3.4025178632187791E-2</v>
      </c>
      <c r="F36" s="127"/>
      <c r="G36" s="57">
        <v>603</v>
      </c>
      <c r="H36" s="57">
        <v>604.9</v>
      </c>
      <c r="I36" s="57">
        <v>596.79999999999995</v>
      </c>
      <c r="J36" s="57">
        <v>587.79999999999995</v>
      </c>
      <c r="K36" s="57">
        <v>580.20000000000005</v>
      </c>
      <c r="L36" s="57">
        <v>575.20000000000005</v>
      </c>
      <c r="M36" s="57">
        <v>577.70000000000005</v>
      </c>
      <c r="N36" s="57">
        <v>567.79999999999995</v>
      </c>
      <c r="O36" s="5"/>
    </row>
    <row r="37" spans="1:15" ht="19.5" customHeight="1">
      <c r="A37" s="5"/>
      <c r="B37" s="36" t="s">
        <v>100</v>
      </c>
      <c r="C37" s="57">
        <v>33</v>
      </c>
      <c r="D37" s="57">
        <v>34</v>
      </c>
      <c r="E37" s="38">
        <f>IF(C37*D37&gt;0,C37/D37-1,"n.m.")</f>
        <v>-2.9411764705882359E-2</v>
      </c>
      <c r="F37" s="125"/>
      <c r="G37" s="57">
        <v>34</v>
      </c>
      <c r="H37" s="57">
        <v>34</v>
      </c>
      <c r="I37" s="57">
        <v>34</v>
      </c>
      <c r="J37" s="57">
        <v>34</v>
      </c>
      <c r="K37" s="57">
        <v>39</v>
      </c>
      <c r="L37" s="57">
        <v>39</v>
      </c>
      <c r="M37" s="57">
        <v>33</v>
      </c>
      <c r="N37" s="57">
        <v>33</v>
      </c>
      <c r="O37" s="5"/>
    </row>
    <row r="38" spans="1:15">
      <c r="B38" s="152"/>
    </row>
    <row r="40" spans="1:15">
      <c r="C40" s="57"/>
      <c r="D40" s="57"/>
      <c r="H40" s="57"/>
      <c r="I40" s="57"/>
      <c r="J40" s="57"/>
      <c r="K40" s="57"/>
      <c r="L40" s="57"/>
      <c r="M40" s="57"/>
      <c r="N40" s="57"/>
    </row>
    <row r="41" spans="1:15">
      <c r="C41" s="57"/>
    </row>
    <row r="42" spans="1:15">
      <c r="C42" s="57"/>
      <c r="D42" s="57"/>
      <c r="H42" s="57"/>
      <c r="I42" s="57"/>
      <c r="J42" s="57"/>
      <c r="K42" s="57"/>
      <c r="L42" s="57"/>
      <c r="M42" s="57"/>
      <c r="N42" s="57"/>
    </row>
    <row r="43" spans="1:15">
      <c r="C43" s="57"/>
      <c r="D43" s="57"/>
      <c r="H43" s="57"/>
      <c r="I43" s="57"/>
      <c r="J43" s="57"/>
      <c r="K43" s="57"/>
      <c r="L43" s="57"/>
      <c r="M43" s="57"/>
      <c r="N43" s="57"/>
    </row>
    <row r="44" spans="1:15">
      <c r="C44" s="57"/>
      <c r="D44" s="57"/>
      <c r="H44" s="57"/>
      <c r="I44" s="57"/>
      <c r="J44" s="57"/>
      <c r="K44" s="57"/>
      <c r="L44" s="57"/>
      <c r="M44" s="57"/>
      <c r="N44" s="57"/>
    </row>
    <row r="46" spans="1:15">
      <c r="C46" s="57"/>
      <c r="D46" s="57"/>
      <c r="H46" s="57"/>
      <c r="I46" s="57"/>
      <c r="J46" s="57"/>
      <c r="K46" s="57"/>
      <c r="L46" s="57"/>
      <c r="M46" s="57"/>
      <c r="N46"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C6:N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zoomScaleNormal="100" workbookViewId="0">
      <pane ySplit="6" topLeftCell="A7" activePane="bottomLeft" state="frozen"/>
      <selection activeCell="I41" sqref="I41"/>
      <selection pane="bottomLeft" activeCell="A2" sqref="A2:M2"/>
    </sheetView>
  </sheetViews>
  <sheetFormatPr defaultRowHeight="12.75"/>
  <cols>
    <col min="1" max="1" width="1" customWidth="1"/>
    <col min="2" max="2" width="49.7109375" customWidth="1"/>
    <col min="3" max="4" width="12" customWidth="1"/>
    <col min="5" max="5" width="12" style="2" customWidth="1"/>
    <col min="6" max="13" width="11.42578125" customWidth="1"/>
  </cols>
  <sheetData>
    <row r="1" spans="1:13" ht="15" customHeight="1">
      <c r="A1" s="5"/>
      <c r="B1" s="6"/>
      <c r="C1" s="5"/>
      <c r="D1" s="5"/>
      <c r="E1" s="7"/>
      <c r="F1" s="5"/>
      <c r="G1" s="5"/>
      <c r="H1" s="5"/>
      <c r="I1" s="5"/>
      <c r="J1" s="5"/>
      <c r="K1" s="5"/>
      <c r="L1" s="5"/>
      <c r="M1" s="5"/>
    </row>
    <row r="2" spans="1:13" ht="30.75" customHeight="1">
      <c r="A2" s="264" t="s">
        <v>28</v>
      </c>
      <c r="B2" s="264"/>
      <c r="C2" s="264"/>
      <c r="D2" s="264"/>
      <c r="E2" s="264"/>
      <c r="F2" s="264"/>
      <c r="G2" s="264"/>
      <c r="H2" s="264"/>
      <c r="I2" s="264"/>
      <c r="J2" s="264"/>
      <c r="K2" s="264"/>
      <c r="L2" s="264"/>
      <c r="M2" s="264"/>
    </row>
    <row r="3" spans="1:13" ht="25.5" customHeight="1">
      <c r="A3" s="5"/>
      <c r="B3" s="5"/>
      <c r="C3" s="5"/>
      <c r="D3" s="5"/>
      <c r="E3" s="7"/>
      <c r="F3" s="5"/>
      <c r="G3" s="5"/>
      <c r="H3" s="5"/>
      <c r="I3" s="5"/>
      <c r="J3" s="5"/>
      <c r="K3" s="5"/>
      <c r="L3" s="5"/>
      <c r="M3" s="5"/>
    </row>
    <row r="4" spans="1:13" ht="12.75" customHeight="1" thickBot="1">
      <c r="A4" s="5"/>
      <c r="B4" s="8" t="s">
        <v>3</v>
      </c>
      <c r="C4" s="5"/>
      <c r="D4" s="5"/>
      <c r="E4" s="7"/>
      <c r="F4" s="5"/>
      <c r="G4" s="5"/>
      <c r="H4" s="5"/>
      <c r="I4" s="5"/>
      <c r="J4" s="5"/>
      <c r="K4" s="5"/>
      <c r="L4" s="5"/>
      <c r="M4" s="5"/>
    </row>
    <row r="5" spans="1:13" s="16" customFormat="1" ht="15" customHeight="1">
      <c r="A5" s="9"/>
      <c r="B5" s="9"/>
      <c r="C5" s="188" t="s">
        <v>202</v>
      </c>
      <c r="D5" s="189"/>
      <c r="E5" s="14" t="s">
        <v>4</v>
      </c>
      <c r="F5" s="15" t="s">
        <v>50</v>
      </c>
      <c r="G5" s="15" t="s">
        <v>66</v>
      </c>
      <c r="H5" s="15" t="s">
        <v>68</v>
      </c>
      <c r="I5" s="15" t="s">
        <v>69</v>
      </c>
      <c r="J5" s="15" t="s">
        <v>50</v>
      </c>
      <c r="K5" s="15" t="s">
        <v>66</v>
      </c>
      <c r="L5" s="15" t="s">
        <v>68</v>
      </c>
      <c r="M5" s="162" t="s">
        <v>69</v>
      </c>
    </row>
    <row r="6" spans="1:13" s="16" customFormat="1" ht="15" customHeight="1">
      <c r="A6" s="9"/>
      <c r="B6" s="17" t="s">
        <v>6</v>
      </c>
      <c r="C6" s="153" t="s">
        <v>67</v>
      </c>
      <c r="D6" s="154" t="s">
        <v>101</v>
      </c>
      <c r="E6" s="30" t="s">
        <v>7</v>
      </c>
      <c r="F6" s="15" t="s">
        <v>101</v>
      </c>
      <c r="G6" s="15" t="s">
        <v>101</v>
      </c>
      <c r="H6" s="15" t="s">
        <v>101</v>
      </c>
      <c r="I6" s="15" t="s">
        <v>101</v>
      </c>
      <c r="J6" s="15" t="s">
        <v>67</v>
      </c>
      <c r="K6" s="15" t="s">
        <v>67</v>
      </c>
      <c r="L6" s="15" t="s">
        <v>67</v>
      </c>
      <c r="M6" s="163" t="s">
        <v>67</v>
      </c>
    </row>
    <row r="7" spans="1:13" s="16" customFormat="1" ht="6" customHeight="1">
      <c r="A7" s="21"/>
      <c r="B7" s="22"/>
      <c r="C7" s="23"/>
      <c r="D7" s="24"/>
      <c r="E7" s="26"/>
      <c r="F7" s="27"/>
      <c r="G7" s="27"/>
      <c r="H7" s="27"/>
      <c r="I7" s="27"/>
      <c r="J7" s="27"/>
      <c r="K7" s="27"/>
      <c r="L7" s="27"/>
      <c r="M7" s="164"/>
    </row>
    <row r="8" spans="1:13" s="16" customFormat="1" ht="19.5" customHeight="1">
      <c r="A8" s="9"/>
      <c r="B8" s="31" t="s">
        <v>70</v>
      </c>
      <c r="C8" s="101">
        <v>12442.061</v>
      </c>
      <c r="D8" s="102">
        <v>12302.815000000001</v>
      </c>
      <c r="E8" s="63">
        <f>IF(ISERROR(C8/D8-1)=TRUE,"n.m.",IF(OR(C8/D8-1&gt;150%=TRUE,C8/D8-1&lt;-100%=TRUE)=TRUE,"n.m.",C8/D8-1))</f>
        <v>1.1318222699439051E-2</v>
      </c>
      <c r="F8" s="102">
        <v>3057.1579999999999</v>
      </c>
      <c r="G8" s="102">
        <v>3074.8420000000001</v>
      </c>
      <c r="H8" s="102">
        <v>3032.0120000000002</v>
      </c>
      <c r="I8" s="102">
        <v>3138.8029999999999</v>
      </c>
      <c r="J8" s="102">
        <v>3076.788</v>
      </c>
      <c r="K8" s="102">
        <v>3179.0749999999998</v>
      </c>
      <c r="L8" s="102">
        <v>3122.2339999999999</v>
      </c>
      <c r="M8" s="165">
        <v>3063.9639999999999</v>
      </c>
    </row>
    <row r="9" spans="1:13" s="16" customFormat="1" ht="19.5" customHeight="1">
      <c r="A9" s="9"/>
      <c r="B9" s="31" t="s">
        <v>71</v>
      </c>
      <c r="C9" s="101">
        <v>793.59400000000005</v>
      </c>
      <c r="D9" s="102">
        <v>964.05600000000004</v>
      </c>
      <c r="E9" s="63">
        <f t="shared" ref="E9:E33" si="0">IF(ISERROR(C9/D9-1)=TRUE,"n.m.",IF(OR(C9/D9-1&gt;150%=TRUE,C9/D9-1&lt;-100%=TRUE)=TRUE,"n.m.",C9/D9-1))</f>
        <v>-0.17681752927215844</v>
      </c>
      <c r="F9" s="102">
        <v>143.857</v>
      </c>
      <c r="G9" s="102">
        <v>264.14600000000002</v>
      </c>
      <c r="H9" s="102">
        <v>362.19499999999999</v>
      </c>
      <c r="I9" s="102">
        <v>193.858</v>
      </c>
      <c r="J9" s="102">
        <v>103.931</v>
      </c>
      <c r="K9" s="102">
        <v>321.202</v>
      </c>
      <c r="L9" s="102">
        <v>177.77</v>
      </c>
      <c r="M9" s="165">
        <v>190.691</v>
      </c>
    </row>
    <row r="10" spans="1:13" s="16" customFormat="1" ht="19.5" customHeight="1">
      <c r="A10" s="9"/>
      <c r="B10" s="31" t="s">
        <v>72</v>
      </c>
      <c r="C10" s="101">
        <v>7572.0119999999997</v>
      </c>
      <c r="D10" s="102">
        <v>7360.5209999999997</v>
      </c>
      <c r="E10" s="63">
        <f t="shared" si="0"/>
        <v>2.8733156253477166E-2</v>
      </c>
      <c r="F10" s="102">
        <v>1891.7</v>
      </c>
      <c r="G10" s="102">
        <v>1821.576</v>
      </c>
      <c r="H10" s="102">
        <v>1794.1</v>
      </c>
      <c r="I10" s="102">
        <v>1853.145</v>
      </c>
      <c r="J10" s="102">
        <v>1889.7260000000001</v>
      </c>
      <c r="K10" s="102">
        <v>1946.585</v>
      </c>
      <c r="L10" s="102">
        <v>1853.4649999999999</v>
      </c>
      <c r="M10" s="165">
        <v>1882.2360000000001</v>
      </c>
    </row>
    <row r="11" spans="1:13" s="16" customFormat="1" ht="19.5" customHeight="1">
      <c r="A11" s="9"/>
      <c r="B11" s="31" t="s">
        <v>73</v>
      </c>
      <c r="C11" s="101">
        <v>1556.8240000000001</v>
      </c>
      <c r="D11" s="102">
        <v>2504.9259999999999</v>
      </c>
      <c r="E11" s="63">
        <f t="shared" si="0"/>
        <v>-0.37849501342554626</v>
      </c>
      <c r="F11" s="102">
        <v>638.24199999999996</v>
      </c>
      <c r="G11" s="102">
        <v>902.02300000000002</v>
      </c>
      <c r="H11" s="102">
        <v>371.81599999999997</v>
      </c>
      <c r="I11" s="102">
        <v>592.84500000000003</v>
      </c>
      <c r="J11" s="102">
        <v>471.91</v>
      </c>
      <c r="K11" s="102">
        <v>358.71300000000002</v>
      </c>
      <c r="L11" s="102">
        <v>386.25099999999998</v>
      </c>
      <c r="M11" s="165">
        <v>339.95</v>
      </c>
    </row>
    <row r="12" spans="1:13" s="16" customFormat="1" ht="19.5" customHeight="1">
      <c r="A12" s="9"/>
      <c r="B12" s="31" t="s">
        <v>74</v>
      </c>
      <c r="C12" s="101">
        <v>148.839</v>
      </c>
      <c r="D12" s="102">
        <v>202.89500000000001</v>
      </c>
      <c r="E12" s="63">
        <f t="shared" si="0"/>
        <v>-0.26642351955444943</v>
      </c>
      <c r="F12" s="102">
        <v>54.256</v>
      </c>
      <c r="G12" s="102">
        <v>36.390999999999998</v>
      </c>
      <c r="H12" s="102">
        <v>101.95</v>
      </c>
      <c r="I12" s="102">
        <v>10.298</v>
      </c>
      <c r="J12" s="102">
        <v>36.012999999999998</v>
      </c>
      <c r="K12" s="102">
        <v>-16.811</v>
      </c>
      <c r="L12" s="102">
        <v>11.638999999999999</v>
      </c>
      <c r="M12" s="165">
        <v>117.998</v>
      </c>
    </row>
    <row r="13" spans="1:13" s="39" customFormat="1" ht="19.5" customHeight="1">
      <c r="A13" s="35"/>
      <c r="B13" s="36" t="s">
        <v>75</v>
      </c>
      <c r="C13" s="103">
        <v>22513.33</v>
      </c>
      <c r="D13" s="57">
        <v>23335.213</v>
      </c>
      <c r="E13" s="89">
        <f t="shared" si="0"/>
        <v>-3.522071986229558E-2</v>
      </c>
      <c r="F13" s="57">
        <v>5785.2129999999997</v>
      </c>
      <c r="G13" s="57">
        <v>6098.9780000000001</v>
      </c>
      <c r="H13" s="57">
        <v>5662.0730000000003</v>
      </c>
      <c r="I13" s="57">
        <v>5788.9489999999996</v>
      </c>
      <c r="J13" s="57">
        <v>5578.3680000000004</v>
      </c>
      <c r="K13" s="57">
        <v>5788.7640000000001</v>
      </c>
      <c r="L13" s="57">
        <v>5551.3590000000004</v>
      </c>
      <c r="M13" s="166">
        <v>5594.8389999999999</v>
      </c>
    </row>
    <row r="14" spans="1:13" s="16" customFormat="1" ht="19.5" customHeight="1">
      <c r="A14" s="9"/>
      <c r="B14" s="31" t="s">
        <v>76</v>
      </c>
      <c r="C14" s="101">
        <v>-8200.9760000000006</v>
      </c>
      <c r="D14" s="102">
        <v>-8375.3539999999994</v>
      </c>
      <c r="E14" s="63">
        <f t="shared" si="0"/>
        <v>-2.0820373682115312E-2</v>
      </c>
      <c r="F14" s="102">
        <v>-2142.2130000000002</v>
      </c>
      <c r="G14" s="102">
        <v>-2107.2469999999998</v>
      </c>
      <c r="H14" s="102">
        <v>-2080.3980000000001</v>
      </c>
      <c r="I14" s="102">
        <v>-2045.4960000000001</v>
      </c>
      <c r="J14" s="102">
        <v>-2086.6179999999999</v>
      </c>
      <c r="K14" s="102">
        <v>-2002.4449999999999</v>
      </c>
      <c r="L14" s="102">
        <v>-2029.78</v>
      </c>
      <c r="M14" s="165">
        <v>-2082.1329999999998</v>
      </c>
    </row>
    <row r="15" spans="1:13" s="16" customFormat="1" ht="19.5" customHeight="1">
      <c r="A15" s="9"/>
      <c r="B15" s="31" t="s">
        <v>77</v>
      </c>
      <c r="C15" s="101">
        <v>-5575.1539999999995</v>
      </c>
      <c r="D15" s="102">
        <v>-5356.5230000000001</v>
      </c>
      <c r="E15" s="63">
        <f t="shared" si="0"/>
        <v>4.0815842665101965E-2</v>
      </c>
      <c r="F15" s="102">
        <v>-1325.2359999999999</v>
      </c>
      <c r="G15" s="102">
        <v>-1316.201</v>
      </c>
      <c r="H15" s="102">
        <v>-1281.3480000000002</v>
      </c>
      <c r="I15" s="102">
        <v>-1433.7380000000001</v>
      </c>
      <c r="J15" s="102">
        <v>-1399.057</v>
      </c>
      <c r="K15" s="102">
        <v>-1418.576</v>
      </c>
      <c r="L15" s="102">
        <v>-1358.2410000000002</v>
      </c>
      <c r="M15" s="165">
        <v>-1399.28</v>
      </c>
    </row>
    <row r="16" spans="1:13" s="16" customFormat="1" ht="19.5" customHeight="1">
      <c r="A16" s="9"/>
      <c r="B16" s="31" t="s">
        <v>78</v>
      </c>
      <c r="C16" s="101">
        <v>833.62199999999996</v>
      </c>
      <c r="D16" s="102">
        <v>716.19799999999998</v>
      </c>
      <c r="E16" s="63">
        <f t="shared" si="0"/>
        <v>0.16395466058268804</v>
      </c>
      <c r="F16" s="102">
        <v>146.35400000000001</v>
      </c>
      <c r="G16" s="102">
        <v>193.369</v>
      </c>
      <c r="H16" s="102">
        <v>164.828</v>
      </c>
      <c r="I16" s="102">
        <v>211.64699999999999</v>
      </c>
      <c r="J16" s="102">
        <v>191.386</v>
      </c>
      <c r="K16" s="102">
        <v>225.72399999999999</v>
      </c>
      <c r="L16" s="102">
        <v>201.73699999999999</v>
      </c>
      <c r="M16" s="165">
        <v>214.77500000000001</v>
      </c>
    </row>
    <row r="17" spans="1:13" s="16" customFormat="1" ht="19.5" customHeight="1">
      <c r="A17" s="9"/>
      <c r="B17" s="31" t="s">
        <v>79</v>
      </c>
      <c r="C17" s="101">
        <v>-895.846</v>
      </c>
      <c r="D17" s="102">
        <v>-1237.788</v>
      </c>
      <c r="E17" s="63">
        <f t="shared" si="0"/>
        <v>-0.27625247619139948</v>
      </c>
      <c r="F17" s="102">
        <v>-254.67099999999999</v>
      </c>
      <c r="G17" s="102">
        <v>-254.01900000000001</v>
      </c>
      <c r="H17" s="102">
        <v>-250.566</v>
      </c>
      <c r="I17" s="102">
        <v>-478.53199999999998</v>
      </c>
      <c r="J17" s="102">
        <v>-216.00899999999999</v>
      </c>
      <c r="K17" s="102">
        <v>-220.77</v>
      </c>
      <c r="L17" s="102">
        <v>-219.602</v>
      </c>
      <c r="M17" s="165">
        <v>-239.465</v>
      </c>
    </row>
    <row r="18" spans="1:13" s="39" customFormat="1" ht="19.5" customHeight="1">
      <c r="A18" s="35"/>
      <c r="B18" s="40" t="s">
        <v>80</v>
      </c>
      <c r="C18" s="103">
        <v>-13838.353999999999</v>
      </c>
      <c r="D18" s="57">
        <v>-14253.467000000001</v>
      </c>
      <c r="E18" s="89">
        <f t="shared" si="0"/>
        <v>-2.9123651108884707E-2</v>
      </c>
      <c r="F18" s="57">
        <v>-3575.7660000000001</v>
      </c>
      <c r="G18" s="57">
        <v>-3484.098</v>
      </c>
      <c r="H18" s="57">
        <v>-3447.4839999999999</v>
      </c>
      <c r="I18" s="57">
        <v>-3746.1190000000001</v>
      </c>
      <c r="J18" s="57">
        <v>-3510.2979999999998</v>
      </c>
      <c r="K18" s="57">
        <v>-3416.067</v>
      </c>
      <c r="L18" s="57">
        <v>-3405.886</v>
      </c>
      <c r="M18" s="166">
        <v>-3506.1030000000001</v>
      </c>
    </row>
    <row r="19" spans="1:13" s="39" customFormat="1" ht="19.5" customHeight="1">
      <c r="A19" s="35"/>
      <c r="B19" s="40" t="s">
        <v>81</v>
      </c>
      <c r="C19" s="103">
        <v>8674.9760000000006</v>
      </c>
      <c r="D19" s="57">
        <v>9081.7459999999992</v>
      </c>
      <c r="E19" s="89">
        <f t="shared" si="0"/>
        <v>-4.4789845476849832E-2</v>
      </c>
      <c r="F19" s="57">
        <v>2209.4470000000001</v>
      </c>
      <c r="G19" s="57">
        <v>2614.88</v>
      </c>
      <c r="H19" s="57">
        <v>2214.5889999999999</v>
      </c>
      <c r="I19" s="57">
        <v>2042.83</v>
      </c>
      <c r="J19" s="57">
        <v>2068.0700000000002</v>
      </c>
      <c r="K19" s="57">
        <v>2372.6970000000001</v>
      </c>
      <c r="L19" s="57">
        <v>2145.473</v>
      </c>
      <c r="M19" s="166">
        <v>2088.7359999999999</v>
      </c>
    </row>
    <row r="20" spans="1:13" s="16" customFormat="1" ht="19.5" customHeight="1">
      <c r="A20" s="9"/>
      <c r="B20" s="41" t="s">
        <v>82</v>
      </c>
      <c r="C20" s="101">
        <v>-4292.0540000000001</v>
      </c>
      <c r="D20" s="102">
        <v>-13480.857</v>
      </c>
      <c r="E20" s="63">
        <f t="shared" si="0"/>
        <v>-0.68161860926200757</v>
      </c>
      <c r="F20" s="102">
        <v>-1172.769</v>
      </c>
      <c r="G20" s="102">
        <v>-1531.71</v>
      </c>
      <c r="H20" s="102">
        <v>-1481.576</v>
      </c>
      <c r="I20" s="102">
        <v>-9294.8019999999997</v>
      </c>
      <c r="J20" s="102">
        <v>-838.37900000000002</v>
      </c>
      <c r="K20" s="102">
        <v>-1003.372</v>
      </c>
      <c r="L20" s="102">
        <v>-753.53</v>
      </c>
      <c r="M20" s="165">
        <v>-1696.7729999999999</v>
      </c>
    </row>
    <row r="21" spans="1:13" s="39" customFormat="1" ht="19.5" customHeight="1">
      <c r="A21" s="35"/>
      <c r="B21" s="40" t="s">
        <v>83</v>
      </c>
      <c r="C21" s="103">
        <v>4382.9219999999996</v>
      </c>
      <c r="D21" s="57">
        <v>-4399.1109999999999</v>
      </c>
      <c r="E21" s="89" t="str">
        <f t="shared" si="0"/>
        <v>n.m.</v>
      </c>
      <c r="F21" s="57">
        <v>1036.6780000000001</v>
      </c>
      <c r="G21" s="57">
        <v>1083.17</v>
      </c>
      <c r="H21" s="57">
        <v>733.01300000000003</v>
      </c>
      <c r="I21" s="57">
        <v>-7251.9719999999998</v>
      </c>
      <c r="J21" s="57">
        <v>1229.691</v>
      </c>
      <c r="K21" s="57">
        <v>1369.325</v>
      </c>
      <c r="L21" s="57">
        <v>1391.943</v>
      </c>
      <c r="M21" s="166">
        <v>391.96300000000002</v>
      </c>
    </row>
    <row r="22" spans="1:13" s="16" customFormat="1" ht="19.5" customHeight="1">
      <c r="A22" s="9"/>
      <c r="B22" s="31" t="s">
        <v>84</v>
      </c>
      <c r="C22" s="101">
        <v>-358.483</v>
      </c>
      <c r="D22" s="102">
        <v>-983.83100000000002</v>
      </c>
      <c r="E22" s="63">
        <f t="shared" si="0"/>
        <v>-0.63562542753785967</v>
      </c>
      <c r="F22" s="102">
        <v>-98.527000000000001</v>
      </c>
      <c r="G22" s="102">
        <v>-174.977</v>
      </c>
      <c r="H22" s="102">
        <v>-169.7</v>
      </c>
      <c r="I22" s="102">
        <v>-540.62699999999995</v>
      </c>
      <c r="J22" s="102">
        <v>-13.696</v>
      </c>
      <c r="K22" s="102">
        <v>-142.876</v>
      </c>
      <c r="L22" s="102">
        <v>-145.001</v>
      </c>
      <c r="M22" s="165">
        <v>-56.91</v>
      </c>
    </row>
    <row r="23" spans="1:13" s="16" customFormat="1" ht="19.5" customHeight="1">
      <c r="A23" s="9"/>
      <c r="B23" s="31" t="s">
        <v>85</v>
      </c>
      <c r="C23" s="101">
        <v>-20.323</v>
      </c>
      <c r="D23" s="102">
        <v>-726.94399999999996</v>
      </c>
      <c r="E23" s="63">
        <f t="shared" si="0"/>
        <v>-0.9720432385438218</v>
      </c>
      <c r="F23" s="102">
        <v>-3.0760000000000001</v>
      </c>
      <c r="G23" s="102">
        <v>-8.8510000000000009</v>
      </c>
      <c r="H23" s="102">
        <v>-15.635999999999999</v>
      </c>
      <c r="I23" s="102">
        <v>-699.38099999999997</v>
      </c>
      <c r="J23" s="102">
        <v>-3.504</v>
      </c>
      <c r="K23" s="102">
        <v>-40.201999999999998</v>
      </c>
      <c r="L23" s="102">
        <v>-5.3520000000000003</v>
      </c>
      <c r="M23" s="165">
        <v>28.734999999999999</v>
      </c>
    </row>
    <row r="24" spans="1:13" s="16" customFormat="1" ht="19.5" customHeight="1">
      <c r="A24" s="9"/>
      <c r="B24" s="31" t="s">
        <v>86</v>
      </c>
      <c r="C24" s="101">
        <v>86.68</v>
      </c>
      <c r="D24" s="102">
        <v>889.59299999999996</v>
      </c>
      <c r="E24" s="63">
        <f t="shared" si="0"/>
        <v>-0.90256218293084589</v>
      </c>
      <c r="F24" s="102">
        <v>20.236999999999998</v>
      </c>
      <c r="G24" s="102">
        <v>-18.692</v>
      </c>
      <c r="H24" s="102">
        <v>-21.591000000000001</v>
      </c>
      <c r="I24" s="102">
        <v>909.63900000000001</v>
      </c>
      <c r="J24" s="102">
        <v>62.453000000000003</v>
      </c>
      <c r="K24" s="102">
        <v>-15.515000000000001</v>
      </c>
      <c r="L24" s="102">
        <v>43.494999999999997</v>
      </c>
      <c r="M24" s="165">
        <v>-3.7530000000000001</v>
      </c>
    </row>
    <row r="25" spans="1:13" s="39" customFormat="1" ht="19.5" customHeight="1">
      <c r="A25" s="35"/>
      <c r="B25" s="40" t="s">
        <v>87</v>
      </c>
      <c r="C25" s="103">
        <v>4090.7959999999998</v>
      </c>
      <c r="D25" s="57">
        <v>-5220.2929999999997</v>
      </c>
      <c r="E25" s="89" t="str">
        <f t="shared" si="0"/>
        <v>n.m.</v>
      </c>
      <c r="F25" s="57">
        <v>955.31200000000001</v>
      </c>
      <c r="G25" s="57">
        <v>880.65</v>
      </c>
      <c r="H25" s="57">
        <v>526.08600000000001</v>
      </c>
      <c r="I25" s="57">
        <v>-7582.3410000000003</v>
      </c>
      <c r="J25" s="57">
        <v>1274.944</v>
      </c>
      <c r="K25" s="57">
        <v>1170.732</v>
      </c>
      <c r="L25" s="57">
        <v>1285.085</v>
      </c>
      <c r="M25" s="166">
        <v>360.03500000000003</v>
      </c>
    </row>
    <row r="26" spans="1:13" s="16" customFormat="1" ht="19.5" customHeight="1">
      <c r="A26" s="9"/>
      <c r="B26" s="31" t="s">
        <v>88</v>
      </c>
      <c r="C26" s="101">
        <v>-1297.326</v>
      </c>
      <c r="D26" s="102">
        <v>1715.981</v>
      </c>
      <c r="E26" s="63" t="str">
        <f t="shared" si="0"/>
        <v>n.m.</v>
      </c>
      <c r="F26" s="102">
        <v>-348.36</v>
      </c>
      <c r="G26" s="102">
        <v>-278.57400000000001</v>
      </c>
      <c r="H26" s="102">
        <v>-128.00899999999999</v>
      </c>
      <c r="I26" s="102">
        <v>2470.924</v>
      </c>
      <c r="J26" s="102">
        <v>-408.05</v>
      </c>
      <c r="K26" s="102">
        <v>-582.48699999999997</v>
      </c>
      <c r="L26" s="102">
        <v>-349.53399999999999</v>
      </c>
      <c r="M26" s="165">
        <v>42.744999999999997</v>
      </c>
    </row>
    <row r="27" spans="1:13" s="16" customFormat="1" ht="19.5" customHeight="1">
      <c r="A27" s="9"/>
      <c r="B27" s="31" t="s">
        <v>89</v>
      </c>
      <c r="C27" s="101">
        <v>-124.126</v>
      </c>
      <c r="D27" s="102">
        <v>-638.57100000000003</v>
      </c>
      <c r="E27" s="63">
        <f t="shared" si="0"/>
        <v>-0.80561910891662791</v>
      </c>
      <c r="F27" s="102">
        <v>24.006</v>
      </c>
      <c r="G27" s="102">
        <v>-39.515999999999998</v>
      </c>
      <c r="H27" s="102">
        <v>8.6560000000000006</v>
      </c>
      <c r="I27" s="102">
        <v>-631.71699999999998</v>
      </c>
      <c r="J27" s="102">
        <v>3.3919999999999999</v>
      </c>
      <c r="K27" s="102">
        <v>-25.535</v>
      </c>
      <c r="L27" s="102">
        <v>-33.351999999999997</v>
      </c>
      <c r="M27" s="165">
        <v>-68.631</v>
      </c>
    </row>
    <row r="28" spans="1:13" s="39" customFormat="1" ht="19.5" customHeight="1">
      <c r="A28" s="35"/>
      <c r="B28" s="40" t="s">
        <v>90</v>
      </c>
      <c r="C28" s="103">
        <v>2669.3440000000001</v>
      </c>
      <c r="D28" s="57">
        <v>-4142.8829999999998</v>
      </c>
      <c r="E28" s="89" t="str">
        <f t="shared" si="0"/>
        <v>n.m.</v>
      </c>
      <c r="F28" s="57">
        <v>630.95799999999997</v>
      </c>
      <c r="G28" s="57">
        <v>562.55999999999995</v>
      </c>
      <c r="H28" s="57">
        <v>406.733</v>
      </c>
      <c r="I28" s="57">
        <v>-5743.134</v>
      </c>
      <c r="J28" s="57">
        <v>870.28599999999994</v>
      </c>
      <c r="K28" s="57">
        <v>562.71</v>
      </c>
      <c r="L28" s="57">
        <v>902.19899999999996</v>
      </c>
      <c r="M28" s="166">
        <v>334.149</v>
      </c>
    </row>
    <row r="29" spans="1:13" s="16" customFormat="1" ht="19.5" customHeight="1">
      <c r="A29" s="9"/>
      <c r="B29" s="31" t="s">
        <v>91</v>
      </c>
      <c r="C29" s="101">
        <v>-380.19900000000001</v>
      </c>
      <c r="D29" s="102">
        <v>-381.66500000000002</v>
      </c>
      <c r="E29" s="63">
        <f t="shared" si="0"/>
        <v>-3.8410648081432797E-3</v>
      </c>
      <c r="F29" s="102">
        <v>-84.326999999999998</v>
      </c>
      <c r="G29" s="102">
        <v>-102.00700000000001</v>
      </c>
      <c r="H29" s="102">
        <v>-105.167</v>
      </c>
      <c r="I29" s="102">
        <v>-90.164000000000001</v>
      </c>
      <c r="J29" s="102">
        <v>-83.346000000000004</v>
      </c>
      <c r="K29" s="102">
        <v>-88.902000000000001</v>
      </c>
      <c r="L29" s="102">
        <v>-111.744</v>
      </c>
      <c r="M29" s="165">
        <v>-96.206999999999994</v>
      </c>
    </row>
    <row r="30" spans="1:13" s="39" customFormat="1" ht="19.5" customHeight="1">
      <c r="A30" s="35"/>
      <c r="B30" s="40" t="s">
        <v>92</v>
      </c>
      <c r="C30" s="103">
        <v>2289.145</v>
      </c>
      <c r="D30" s="57">
        <v>-4524.5479999999998</v>
      </c>
      <c r="E30" s="89" t="str">
        <f t="shared" si="0"/>
        <v>n.m.</v>
      </c>
      <c r="F30" s="57">
        <v>546.63099999999997</v>
      </c>
      <c r="G30" s="57">
        <v>460.553</v>
      </c>
      <c r="H30" s="57">
        <v>301.56599999999997</v>
      </c>
      <c r="I30" s="57">
        <v>-5833.2979999999998</v>
      </c>
      <c r="J30" s="57">
        <v>786.94</v>
      </c>
      <c r="K30" s="57">
        <v>473.80799999999999</v>
      </c>
      <c r="L30" s="57">
        <v>790.45500000000004</v>
      </c>
      <c r="M30" s="166">
        <v>237.94200000000001</v>
      </c>
    </row>
    <row r="31" spans="1:13" s="16" customFormat="1" ht="19.5" customHeight="1">
      <c r="A31" s="9"/>
      <c r="B31" s="31" t="s">
        <v>93</v>
      </c>
      <c r="C31" s="101">
        <v>-281.32400000000001</v>
      </c>
      <c r="D31" s="102">
        <v>-1673.3869999999999</v>
      </c>
      <c r="E31" s="63">
        <f t="shared" si="0"/>
        <v>-0.83188347943422536</v>
      </c>
      <c r="F31" s="102">
        <v>-98.066000000000003</v>
      </c>
      <c r="G31" s="102">
        <v>-99.293999999999997</v>
      </c>
      <c r="H31" s="102">
        <v>-97.638000000000005</v>
      </c>
      <c r="I31" s="102">
        <v>-1378.3889999999999</v>
      </c>
      <c r="J31" s="102">
        <v>-74.456000000000003</v>
      </c>
      <c r="K31" s="102">
        <v>-70.58</v>
      </c>
      <c r="L31" s="102">
        <v>-68.695999999999998</v>
      </c>
      <c r="M31" s="165">
        <v>-67.591999999999999</v>
      </c>
    </row>
    <row r="32" spans="1:13" s="16" customFormat="1" ht="19.5" customHeight="1">
      <c r="A32" s="9"/>
      <c r="B32" s="31" t="s">
        <v>94</v>
      </c>
      <c r="C32" s="101">
        <v>0</v>
      </c>
      <c r="D32" s="102">
        <v>-7766.94</v>
      </c>
      <c r="E32" s="63">
        <f t="shared" si="0"/>
        <v>-1</v>
      </c>
      <c r="F32" s="102">
        <v>0</v>
      </c>
      <c r="G32" s="102">
        <v>0</v>
      </c>
      <c r="H32" s="102">
        <v>1E-3</v>
      </c>
      <c r="I32" s="102">
        <v>-7766.9409999999998</v>
      </c>
      <c r="J32" s="102">
        <v>0</v>
      </c>
      <c r="K32" s="102">
        <v>0</v>
      </c>
      <c r="L32" s="102">
        <v>0</v>
      </c>
      <c r="M32" s="165">
        <v>0</v>
      </c>
    </row>
    <row r="33" spans="1:13" s="39" customFormat="1" ht="19.5" customHeight="1" thickBot="1">
      <c r="A33" s="35"/>
      <c r="B33" s="40" t="s">
        <v>199</v>
      </c>
      <c r="C33" s="104">
        <v>2007.8209999999999</v>
      </c>
      <c r="D33" s="105">
        <v>-13964.875</v>
      </c>
      <c r="E33" s="90" t="str">
        <f t="shared" si="0"/>
        <v>n.m.</v>
      </c>
      <c r="F33" s="57">
        <v>448.565</v>
      </c>
      <c r="G33" s="57">
        <v>361.25900000000001</v>
      </c>
      <c r="H33" s="57">
        <v>203.929</v>
      </c>
      <c r="I33" s="57">
        <v>-14978.628000000001</v>
      </c>
      <c r="J33" s="57">
        <v>712.48400000000004</v>
      </c>
      <c r="K33" s="57">
        <v>403.22800000000001</v>
      </c>
      <c r="L33" s="57">
        <v>721.75900000000001</v>
      </c>
      <c r="M33" s="167">
        <v>170.35</v>
      </c>
    </row>
    <row r="34" spans="1:13" ht="9" customHeight="1">
      <c r="A34" s="5"/>
      <c r="B34" s="4"/>
      <c r="C34" s="43"/>
      <c r="D34" s="43"/>
      <c r="E34" s="7"/>
      <c r="F34" s="43"/>
      <c r="G34" s="43"/>
      <c r="H34" s="43"/>
      <c r="I34" s="43"/>
      <c r="J34" s="43"/>
      <c r="K34" s="43"/>
      <c r="L34" s="43"/>
      <c r="M34" s="43"/>
    </row>
    <row r="35" spans="1:13" ht="19.5" customHeight="1">
      <c r="A35" s="45" t="s">
        <v>102</v>
      </c>
      <c r="B35" s="46"/>
      <c r="C35" s="43"/>
      <c r="D35" s="43"/>
      <c r="E35" s="7"/>
      <c r="F35" s="43"/>
      <c r="G35" s="43"/>
      <c r="H35" s="43"/>
      <c r="I35" s="43"/>
      <c r="J35" s="43"/>
      <c r="K35" s="43"/>
      <c r="L35" s="43"/>
      <c r="M35" s="43"/>
    </row>
    <row r="36" spans="1:13" ht="19.5" customHeight="1">
      <c r="A36" s="47"/>
      <c r="B36" s="40" t="s">
        <v>95</v>
      </c>
      <c r="C36" s="48">
        <f>-C18/C13</f>
        <v>0.61467379548027756</v>
      </c>
      <c r="D36" s="48">
        <f>-D18/D13</f>
        <v>0.61081366602481846</v>
      </c>
      <c r="E36" s="49">
        <f>(C36-D36)*10000</f>
        <v>38.60129455459105</v>
      </c>
      <c r="F36" s="48">
        <f t="shared" ref="F36:L36" si="1">-F18/F13</f>
        <v>0.61808718192398449</v>
      </c>
      <c r="G36" s="48">
        <f t="shared" si="1"/>
        <v>0.57125931590505818</v>
      </c>
      <c r="H36" s="48">
        <f t="shared" si="1"/>
        <v>0.60887311060807581</v>
      </c>
      <c r="I36" s="48">
        <f t="shared" si="1"/>
        <v>0.64711556450056829</v>
      </c>
      <c r="J36" s="48">
        <f t="shared" si="1"/>
        <v>0.62926970755604494</v>
      </c>
      <c r="K36" s="48">
        <f t="shared" si="1"/>
        <v>0.59012027437981573</v>
      </c>
      <c r="L36" s="48">
        <f t="shared" si="1"/>
        <v>0.61352292294553457</v>
      </c>
      <c r="M36" s="48">
        <f t="shared" ref="M36" si="2">-M18/M13</f>
        <v>0.62666736254608935</v>
      </c>
    </row>
    <row r="37" spans="1:13" ht="19.5" customHeight="1">
      <c r="A37" s="47"/>
      <c r="B37" s="40" t="s">
        <v>96</v>
      </c>
      <c r="C37" s="50">
        <v>90.071625773350576</v>
      </c>
      <c r="D37" s="50">
        <v>264.6859979712367</v>
      </c>
      <c r="E37" s="49">
        <f>C37-D37</f>
        <v>-174.61437219788613</v>
      </c>
      <c r="F37" s="57">
        <v>89.605918609030766</v>
      </c>
      <c r="G37" s="57">
        <v>119.5484015054969</v>
      </c>
      <c r="H37" s="57">
        <v>116.84155289828723</v>
      </c>
      <c r="I37" s="57">
        <v>752.56981956335221</v>
      </c>
      <c r="J37" s="57">
        <v>69.325765351169906</v>
      </c>
      <c r="K37" s="57">
        <v>83.738175290861776</v>
      </c>
      <c r="L37" s="57">
        <v>63.780489685071885</v>
      </c>
      <c r="M37" s="57">
        <v>144.2642811154895</v>
      </c>
    </row>
    <row r="38" spans="1:13" ht="19.5" customHeight="1">
      <c r="A38" s="47"/>
      <c r="B38" s="40" t="s">
        <v>97</v>
      </c>
      <c r="C38" s="48">
        <f>-C26/C25</f>
        <v>0.31713290029617708</v>
      </c>
      <c r="D38" s="48">
        <f>-D26/D25</f>
        <v>0.32871354155791638</v>
      </c>
      <c r="E38" s="49">
        <f>(C38-D38)*10000</f>
        <v>-115.80641261739299</v>
      </c>
      <c r="F38" s="48">
        <f t="shared" ref="F38:L38" si="3">-F26/F25</f>
        <v>0.36465573550839936</v>
      </c>
      <c r="G38" s="48">
        <f t="shared" si="3"/>
        <v>0.31632771248509628</v>
      </c>
      <c r="H38" s="48">
        <f t="shared" si="3"/>
        <v>0.24332333496804701</v>
      </c>
      <c r="I38" s="48">
        <f t="shared" si="3"/>
        <v>0.32587877543360289</v>
      </c>
      <c r="J38" s="48">
        <f t="shared" si="3"/>
        <v>0.3200532729280659</v>
      </c>
      <c r="K38" s="48">
        <f t="shared" si="3"/>
        <v>0.49754085478145293</v>
      </c>
      <c r="L38" s="48">
        <f t="shared" si="3"/>
        <v>0.27199290319317398</v>
      </c>
      <c r="M38" s="48">
        <f t="shared" ref="M38" si="4">-M26/M25</f>
        <v>-0.11872456844473453</v>
      </c>
    </row>
    <row r="39" spans="1:13" ht="19.5" customHeight="1">
      <c r="A39" s="45" t="s">
        <v>103</v>
      </c>
      <c r="B39" s="46"/>
      <c r="C39" s="53"/>
      <c r="D39" s="53"/>
      <c r="E39" s="146"/>
      <c r="F39" s="52"/>
      <c r="G39" s="52"/>
      <c r="H39" s="52"/>
      <c r="I39" s="52"/>
      <c r="J39" s="52"/>
      <c r="K39" s="52"/>
      <c r="L39" s="52"/>
      <c r="M39" s="52"/>
    </row>
    <row r="40" spans="1:13" ht="19.5" customHeight="1">
      <c r="A40" s="54"/>
      <c r="B40" s="40" t="s">
        <v>98</v>
      </c>
      <c r="C40" s="57">
        <v>470568.86300000001</v>
      </c>
      <c r="D40" s="57">
        <v>483684.04700000002</v>
      </c>
      <c r="E40" s="38">
        <f>IF(C40*D40&gt;0,C40/D40-1,"n.m.")</f>
        <v>-2.7115188274960844E-2</v>
      </c>
      <c r="F40" s="57">
        <v>514956.18699999998</v>
      </c>
      <c r="G40" s="57">
        <v>510041.20699999999</v>
      </c>
      <c r="H40" s="57">
        <v>504375.98499999999</v>
      </c>
      <c r="I40" s="57">
        <v>483684.04700000002</v>
      </c>
      <c r="J40" s="57">
        <v>483781.94</v>
      </c>
      <c r="K40" s="57">
        <v>474798.29800000001</v>
      </c>
      <c r="L40" s="57">
        <v>470355.93800000002</v>
      </c>
      <c r="M40" s="57">
        <v>470568.86300000001</v>
      </c>
    </row>
    <row r="41" spans="1:13" ht="19.5" customHeight="1">
      <c r="A41" s="54"/>
      <c r="B41" s="36" t="s">
        <v>104</v>
      </c>
      <c r="C41" s="57">
        <v>560687.78599999996</v>
      </c>
      <c r="D41" s="57">
        <v>557379.47400000005</v>
      </c>
      <c r="E41" s="38">
        <f>IF(C41*D41&gt;0,C41/D41-1,"n.m.")</f>
        <v>5.9354751194156119E-3</v>
      </c>
      <c r="F41" s="57">
        <v>552367.31099999999</v>
      </c>
      <c r="G41" s="57">
        <v>548350.83900000004</v>
      </c>
      <c r="H41" s="57">
        <v>544224.201</v>
      </c>
      <c r="I41" s="57">
        <v>557379.47400000005</v>
      </c>
      <c r="J41" s="57">
        <v>560162.75699999998</v>
      </c>
      <c r="K41" s="57">
        <v>561004.51599999995</v>
      </c>
      <c r="L41" s="57">
        <v>554907.81400000001</v>
      </c>
      <c r="M41" s="57">
        <v>560687.78599999996</v>
      </c>
    </row>
    <row r="42" spans="1:13" ht="19.5" customHeight="1">
      <c r="A42" s="47"/>
      <c r="B42" s="40" t="s">
        <v>189</v>
      </c>
      <c r="C42" s="57">
        <v>409222.58649999998</v>
      </c>
      <c r="D42" s="57">
        <v>384754.52399999998</v>
      </c>
      <c r="E42" s="38">
        <f>IF(C42*D42&gt;0,C42/D42-1,"n.m.")</f>
        <v>6.3593956597635781E-2</v>
      </c>
      <c r="F42" s="168">
        <v>422874.53600000002</v>
      </c>
      <c r="G42" s="168">
        <v>410871.1715</v>
      </c>
      <c r="H42" s="168">
        <v>399746.90299999999</v>
      </c>
      <c r="I42" s="168">
        <v>384754.52399999998</v>
      </c>
      <c r="J42" s="168">
        <v>418870.76650000003</v>
      </c>
      <c r="K42" s="168">
        <v>398702.02600000001</v>
      </c>
      <c r="L42" s="168">
        <v>401238.45600000001</v>
      </c>
      <c r="M42" s="168">
        <v>409222.58649999998</v>
      </c>
    </row>
    <row r="43" spans="1:13" ht="19.5" customHeight="1">
      <c r="A43" s="45" t="s">
        <v>8</v>
      </c>
      <c r="B43" s="51"/>
      <c r="C43" s="57"/>
      <c r="D43" s="57"/>
      <c r="E43" s="147"/>
      <c r="F43" s="55"/>
      <c r="G43" s="55"/>
      <c r="H43" s="55"/>
      <c r="I43" s="55"/>
      <c r="J43" s="55"/>
      <c r="K43" s="55"/>
      <c r="L43" s="55"/>
      <c r="M43" s="55"/>
    </row>
    <row r="44" spans="1:13" ht="19.5" customHeight="1">
      <c r="A44" s="5"/>
      <c r="B44" s="40" t="s">
        <v>99</v>
      </c>
      <c r="C44" s="57">
        <v>129021.107</v>
      </c>
      <c r="D44" s="57">
        <v>132121.66200000001</v>
      </c>
      <c r="E44" s="38">
        <f>IF(C44*D44&gt;0,C44/D44-1,"n.m.")</f>
        <v>-2.3467423532713361E-2</v>
      </c>
      <c r="F44" s="57">
        <v>138131.39199999999</v>
      </c>
      <c r="G44" s="57">
        <v>133245.22</v>
      </c>
      <c r="H44" s="57">
        <v>132195.10999999999</v>
      </c>
      <c r="I44" s="57">
        <v>132121.66200000001</v>
      </c>
      <c r="J44" s="57">
        <v>131333.087</v>
      </c>
      <c r="K44" s="57">
        <v>130577.413</v>
      </c>
      <c r="L44" s="57">
        <v>129958.488</v>
      </c>
      <c r="M44" s="57">
        <v>129021.107</v>
      </c>
    </row>
    <row r="45" spans="1:13" ht="19.5" customHeight="1">
      <c r="A45" s="5"/>
      <c r="B45" s="40" t="s">
        <v>100</v>
      </c>
      <c r="C45" s="57">
        <v>7516</v>
      </c>
      <c r="D45" s="57">
        <v>8954</v>
      </c>
      <c r="E45" s="38">
        <f>IF(C45*D45&gt;0,C45/D45-1,"n.m.")</f>
        <v>-0.1605986151440697</v>
      </c>
      <c r="F45" s="57">
        <v>9293</v>
      </c>
      <c r="G45" s="57">
        <v>9079</v>
      </c>
      <c r="H45" s="57">
        <v>9002</v>
      </c>
      <c r="I45" s="57">
        <v>8954</v>
      </c>
      <c r="J45" s="57">
        <v>7921</v>
      </c>
      <c r="K45" s="57">
        <v>7765</v>
      </c>
      <c r="L45" s="57">
        <v>7665</v>
      </c>
      <c r="M45" s="57">
        <v>7516</v>
      </c>
    </row>
    <row r="46" spans="1:13" s="60" customFormat="1" ht="13.5">
      <c r="A46" s="58"/>
      <c r="B46" s="61"/>
      <c r="C46" s="58"/>
      <c r="D46" s="58"/>
      <c r="E46" s="59"/>
      <c r="F46" s="58"/>
      <c r="G46" s="58"/>
      <c r="H46" s="58"/>
      <c r="I46" s="58"/>
      <c r="J46" s="58"/>
      <c r="K46" s="58"/>
      <c r="L46" s="58"/>
      <c r="M46" s="58"/>
    </row>
    <row r="47" spans="1:13" s="60" customFormat="1" ht="13.5">
      <c r="A47" s="58"/>
      <c r="B47" s="61"/>
      <c r="C47"/>
      <c r="D47"/>
      <c r="E47" s="2"/>
      <c r="F47" s="171"/>
      <c r="G47" s="171"/>
      <c r="H47" s="171"/>
      <c r="I47" s="171"/>
      <c r="J47" s="171"/>
      <c r="K47" s="171"/>
      <c r="L47"/>
      <c r="M47" s="58"/>
    </row>
    <row r="48" spans="1:13">
      <c r="F48" s="171"/>
      <c r="G48" s="171"/>
      <c r="H48" s="171"/>
      <c r="I48" s="171"/>
      <c r="J48" s="171"/>
      <c r="K48" s="171"/>
    </row>
    <row r="50" spans="3:13">
      <c r="C50" s="57"/>
      <c r="D50" s="57"/>
      <c r="G50" s="57"/>
      <c r="H50" s="57"/>
      <c r="I50" s="57"/>
      <c r="J50" s="57"/>
      <c r="K50" s="57"/>
      <c r="L50" s="57"/>
      <c r="M50" s="57"/>
    </row>
    <row r="51" spans="3:13">
      <c r="C51" s="57"/>
      <c r="D51" s="57"/>
      <c r="G51" s="57"/>
      <c r="H51" s="57"/>
      <c r="I51" s="57"/>
      <c r="J51" s="57"/>
      <c r="K51" s="57"/>
      <c r="L51" s="57"/>
      <c r="M51" s="57"/>
    </row>
    <row r="52" spans="3:13">
      <c r="C52" s="57"/>
      <c r="D52" s="57"/>
      <c r="G52" s="57"/>
      <c r="H52" s="57"/>
      <c r="I52" s="57"/>
      <c r="J52" s="57"/>
      <c r="K52" s="57"/>
      <c r="L52" s="57"/>
      <c r="M52" s="57"/>
    </row>
    <row r="54" spans="3:13">
      <c r="C54" s="57"/>
      <c r="D54" s="57"/>
      <c r="G54" s="57"/>
      <c r="H54" s="57"/>
      <c r="I54" s="57"/>
      <c r="J54" s="57"/>
      <c r="K54" s="57"/>
      <c r="L54" s="57"/>
      <c r="M54" s="57"/>
    </row>
  </sheetData>
  <mergeCells count="1">
    <mergeCell ref="A2:M2"/>
  </mergeCells>
  <phoneticPr fontId="4" type="noConversion"/>
  <printOptions horizontalCentered="1" verticalCentered="1"/>
  <pageMargins left="0.15748031496062992" right="0.15748031496062992" top="0.15748031496062992" bottom="0.16" header="3.937007874015748E-2" footer="0.16"/>
  <pageSetup paperSize="9" scale="69" orientation="landscape" r:id="rId1"/>
  <headerFooter alignWithMargins="0"/>
  <ignoredErrors>
    <ignoredError sqref="E6 C6:D6 F6:M6" numberStoredAsText="1"/>
    <ignoredError sqref="E36:E38"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C6" sqref="C6:M6"/>
    </sheetView>
  </sheetViews>
  <sheetFormatPr defaultRowHeight="12.75" customHeight="1"/>
  <cols>
    <col min="1" max="1" width="1" customWidth="1"/>
    <col min="2" max="2" width="49.7109375"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64" t="s">
        <v>60</v>
      </c>
      <c r="B2" s="264"/>
      <c r="C2" s="264"/>
      <c r="D2" s="264"/>
      <c r="E2" s="264"/>
      <c r="F2" s="264"/>
      <c r="G2" s="264"/>
      <c r="H2" s="264"/>
      <c r="I2" s="264"/>
      <c r="J2" s="264"/>
      <c r="K2" s="264"/>
      <c r="L2" s="264"/>
      <c r="M2" s="264"/>
      <c r="N2" s="72"/>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1" t="s">
        <v>202</v>
      </c>
      <c r="D5" s="12"/>
      <c r="E5" s="14" t="s">
        <v>4</v>
      </c>
      <c r="F5" s="15" t="s">
        <v>50</v>
      </c>
      <c r="G5" s="15" t="s">
        <v>66</v>
      </c>
      <c r="H5" s="15" t="s">
        <v>68</v>
      </c>
      <c r="I5" s="15" t="s">
        <v>69</v>
      </c>
      <c r="J5" s="15" t="s">
        <v>50</v>
      </c>
      <c r="K5" s="15" t="s">
        <v>66</v>
      </c>
      <c r="L5" s="15" t="s">
        <v>68</v>
      </c>
      <c r="M5" s="15" t="s">
        <v>69</v>
      </c>
      <c r="N5" s="10"/>
    </row>
    <row r="6" spans="1:14" s="16" customFormat="1" ht="15" customHeight="1">
      <c r="A6" s="9"/>
      <c r="B6" s="17" t="s">
        <v>6</v>
      </c>
      <c r="C6" s="18" t="s">
        <v>67</v>
      </c>
      <c r="D6" s="19" t="s">
        <v>101</v>
      </c>
      <c r="E6" s="30" t="s">
        <v>7</v>
      </c>
      <c r="F6" s="15" t="s">
        <v>101</v>
      </c>
      <c r="G6" s="15" t="s">
        <v>101</v>
      </c>
      <c r="H6" s="15" t="s">
        <v>101</v>
      </c>
      <c r="I6" s="15" t="s">
        <v>101</v>
      </c>
      <c r="J6" s="15" t="s">
        <v>67</v>
      </c>
      <c r="K6" s="15" t="s">
        <v>67</v>
      </c>
      <c r="L6" s="15" t="s">
        <v>67</v>
      </c>
      <c r="M6" s="15" t="s">
        <v>67</v>
      </c>
      <c r="N6" s="10"/>
    </row>
    <row r="7" spans="1:14" s="16" customFormat="1" ht="6" customHeight="1">
      <c r="A7" s="21"/>
      <c r="B7" s="22"/>
      <c r="C7" s="23"/>
      <c r="D7" s="24"/>
      <c r="E7" s="26"/>
      <c r="F7" s="27"/>
      <c r="G7" s="27"/>
      <c r="H7" s="27"/>
      <c r="I7" s="27"/>
      <c r="J7" s="27"/>
      <c r="K7" s="27"/>
      <c r="L7" s="27"/>
      <c r="M7" s="27"/>
      <c r="N7" s="29"/>
    </row>
    <row r="8" spans="1:14" s="16" customFormat="1" ht="19.5" customHeight="1">
      <c r="A8" s="9"/>
      <c r="B8" s="31" t="s">
        <v>70</v>
      </c>
      <c r="C8" s="101">
        <v>149.45500000000001</v>
      </c>
      <c r="D8" s="102">
        <v>409.30399999999997</v>
      </c>
      <c r="E8" s="63">
        <f t="shared" ref="E8:E25" si="0">IF(ISERROR(C8/D8-1)=TRUE,"n.m.",IF(OR(C8/D8-1&gt;150%=TRUE,C8/D8-1&lt;-100%=TRUE)=TRUE,"n.m.",C8/D8-1))</f>
        <v>-0.63485575513554715</v>
      </c>
      <c r="F8" s="102">
        <v>127.398</v>
      </c>
      <c r="G8" s="102">
        <v>115.52500000000001</v>
      </c>
      <c r="H8" s="102">
        <v>88.271000000000001</v>
      </c>
      <c r="I8" s="102">
        <v>78.11</v>
      </c>
      <c r="J8" s="102">
        <v>52.817</v>
      </c>
      <c r="K8" s="102">
        <v>42.594999999999999</v>
      </c>
      <c r="L8" s="102">
        <v>42.845999999999997</v>
      </c>
      <c r="M8" s="102">
        <v>11.196999999999999</v>
      </c>
      <c r="N8" s="34"/>
    </row>
    <row r="9" spans="1:14" s="16" customFormat="1" ht="19.5" customHeight="1">
      <c r="A9" s="9"/>
      <c r="B9" s="31" t="s">
        <v>71</v>
      </c>
      <c r="C9" s="101">
        <v>0</v>
      </c>
      <c r="D9" s="102">
        <v>0</v>
      </c>
      <c r="E9" s="63" t="str">
        <f t="shared" si="0"/>
        <v>n.m.</v>
      </c>
      <c r="F9" s="102">
        <v>0</v>
      </c>
      <c r="G9" s="102">
        <v>0</v>
      </c>
      <c r="H9" s="102">
        <v>0</v>
      </c>
      <c r="I9" s="102">
        <v>0</v>
      </c>
      <c r="J9" s="102">
        <v>0</v>
      </c>
      <c r="K9" s="102">
        <v>0</v>
      </c>
      <c r="L9" s="102">
        <v>0</v>
      </c>
      <c r="M9" s="102">
        <v>0</v>
      </c>
      <c r="N9" s="34"/>
    </row>
    <row r="10" spans="1:14" s="16" customFormat="1" ht="19.5" customHeight="1">
      <c r="A10" s="9"/>
      <c r="B10" s="31" t="s">
        <v>72</v>
      </c>
      <c r="C10" s="101">
        <v>217.28200000000001</v>
      </c>
      <c r="D10" s="102">
        <v>307.52</v>
      </c>
      <c r="E10" s="63">
        <f t="shared" si="0"/>
        <v>-0.29343782518210193</v>
      </c>
      <c r="F10" s="102">
        <v>88.566999999999993</v>
      </c>
      <c r="G10" s="102">
        <v>78.725999999999999</v>
      </c>
      <c r="H10" s="102">
        <v>69.444000000000003</v>
      </c>
      <c r="I10" s="102">
        <v>70.783000000000001</v>
      </c>
      <c r="J10" s="102">
        <v>60.354999999999997</v>
      </c>
      <c r="K10" s="102">
        <v>56.618000000000002</v>
      </c>
      <c r="L10" s="102">
        <v>49.332999999999998</v>
      </c>
      <c r="M10" s="102">
        <v>50.975999999999999</v>
      </c>
      <c r="N10" s="34"/>
    </row>
    <row r="11" spans="1:14" s="16" customFormat="1" ht="19.5" customHeight="1">
      <c r="A11" s="9"/>
      <c r="B11" s="31" t="s">
        <v>73</v>
      </c>
      <c r="C11" s="101">
        <v>-12.702999999999999</v>
      </c>
      <c r="D11" s="102">
        <v>-7.5229999999999997</v>
      </c>
      <c r="E11" s="63">
        <f t="shared" si="0"/>
        <v>0.68855509770038537</v>
      </c>
      <c r="F11" s="102">
        <v>-1.897</v>
      </c>
      <c r="G11" s="102">
        <v>11.503</v>
      </c>
      <c r="H11" s="102">
        <v>-17.948</v>
      </c>
      <c r="I11" s="102">
        <v>0.81899999999999995</v>
      </c>
      <c r="J11" s="102">
        <v>-5.5679999999999996</v>
      </c>
      <c r="K11" s="102">
        <v>-5.0350000000000001</v>
      </c>
      <c r="L11" s="102">
        <v>-1.7929999999999999</v>
      </c>
      <c r="M11" s="102">
        <v>-0.307</v>
      </c>
      <c r="N11" s="34"/>
    </row>
    <row r="12" spans="1:14" s="16" customFormat="1" ht="19.5" customHeight="1">
      <c r="A12" s="9"/>
      <c r="B12" s="31" t="s">
        <v>74</v>
      </c>
      <c r="C12" s="101">
        <v>-23.896999999999998</v>
      </c>
      <c r="D12" s="102">
        <v>-18.004999999999999</v>
      </c>
      <c r="E12" s="63">
        <f t="shared" si="0"/>
        <v>0.32724243265759512</v>
      </c>
      <c r="F12" s="102">
        <v>-0.63100000000000001</v>
      </c>
      <c r="G12" s="102">
        <v>-1.698</v>
      </c>
      <c r="H12" s="102">
        <v>-4.9240000000000004</v>
      </c>
      <c r="I12" s="102">
        <v>-10.752000000000001</v>
      </c>
      <c r="J12" s="102">
        <v>-8.5980000000000008</v>
      </c>
      <c r="K12" s="102">
        <v>-4.7409999999999997</v>
      </c>
      <c r="L12" s="102">
        <v>-13.647</v>
      </c>
      <c r="M12" s="102">
        <v>3.089</v>
      </c>
      <c r="N12" s="34"/>
    </row>
    <row r="13" spans="1:14" s="39" customFormat="1" ht="19.5" customHeight="1">
      <c r="A13" s="35"/>
      <c r="B13" s="36" t="s">
        <v>75</v>
      </c>
      <c r="C13" s="103">
        <v>330.137</v>
      </c>
      <c r="D13" s="57">
        <v>691.29600000000005</v>
      </c>
      <c r="E13" s="89">
        <f t="shared" si="0"/>
        <v>-0.52243756654168405</v>
      </c>
      <c r="F13" s="57">
        <v>213.43700000000001</v>
      </c>
      <c r="G13" s="57">
        <v>204.05600000000001</v>
      </c>
      <c r="H13" s="57">
        <v>134.84299999999999</v>
      </c>
      <c r="I13" s="57">
        <v>138.96</v>
      </c>
      <c r="J13" s="57">
        <v>99.006</v>
      </c>
      <c r="K13" s="57">
        <v>89.436999999999998</v>
      </c>
      <c r="L13" s="57">
        <v>76.739000000000004</v>
      </c>
      <c r="M13" s="57">
        <v>64.954999999999998</v>
      </c>
      <c r="N13" s="15"/>
    </row>
    <row r="14" spans="1:14" s="16" customFormat="1" ht="19.5" customHeight="1">
      <c r="A14" s="9"/>
      <c r="B14" s="31" t="s">
        <v>76</v>
      </c>
      <c r="C14" s="101">
        <v>-147.68899999999999</v>
      </c>
      <c r="D14" s="102">
        <v>-147.435</v>
      </c>
      <c r="E14" s="63">
        <f t="shared" si="0"/>
        <v>1.7227930952623538E-3</v>
      </c>
      <c r="F14" s="102">
        <v>-35.024999999999999</v>
      </c>
      <c r="G14" s="102">
        <v>-37.22</v>
      </c>
      <c r="H14" s="102">
        <v>-36.901000000000003</v>
      </c>
      <c r="I14" s="102">
        <v>-38.289000000000001</v>
      </c>
      <c r="J14" s="102">
        <v>-40.084000000000003</v>
      </c>
      <c r="K14" s="102">
        <v>-35.664000000000001</v>
      </c>
      <c r="L14" s="102">
        <v>-36.348999999999997</v>
      </c>
      <c r="M14" s="102">
        <v>-35.591999999999999</v>
      </c>
      <c r="N14" s="34"/>
    </row>
    <row r="15" spans="1:14" s="16" customFormat="1" ht="19.5" customHeight="1">
      <c r="A15" s="9"/>
      <c r="B15" s="31" t="s">
        <v>77</v>
      </c>
      <c r="C15" s="101">
        <v>-585.42999999999995</v>
      </c>
      <c r="D15" s="102">
        <v>-623.52099999999996</v>
      </c>
      <c r="E15" s="63">
        <f t="shared" si="0"/>
        <v>-6.1090163763530048E-2</v>
      </c>
      <c r="F15" s="102">
        <v>-160.16199999999998</v>
      </c>
      <c r="G15" s="102">
        <v>-164.94499999999999</v>
      </c>
      <c r="H15" s="102">
        <v>-146.095</v>
      </c>
      <c r="I15" s="102">
        <v>-152.31900000000002</v>
      </c>
      <c r="J15" s="102">
        <v>-155.96100000000001</v>
      </c>
      <c r="K15" s="102">
        <v>-158.88499999999999</v>
      </c>
      <c r="L15" s="102">
        <v>-138.85500000000002</v>
      </c>
      <c r="M15" s="102">
        <v>-131.72900000000001</v>
      </c>
      <c r="N15" s="34"/>
    </row>
    <row r="16" spans="1:14" s="16" customFormat="1" ht="19.5" customHeight="1">
      <c r="A16" s="9"/>
      <c r="B16" s="31" t="s">
        <v>78</v>
      </c>
      <c r="C16" s="101">
        <v>144.40700000000001</v>
      </c>
      <c r="D16" s="102">
        <v>171.35400000000001</v>
      </c>
      <c r="E16" s="63">
        <f t="shared" si="0"/>
        <v>-0.15725924110321321</v>
      </c>
      <c r="F16" s="102">
        <v>17.896999999999998</v>
      </c>
      <c r="G16" s="102">
        <v>77.632999999999996</v>
      </c>
      <c r="H16" s="102">
        <v>36.828000000000003</v>
      </c>
      <c r="I16" s="102">
        <v>38.996000000000002</v>
      </c>
      <c r="J16" s="102">
        <v>22.588999999999999</v>
      </c>
      <c r="K16" s="102">
        <v>48.771000000000001</v>
      </c>
      <c r="L16" s="102">
        <v>32.328000000000003</v>
      </c>
      <c r="M16" s="102">
        <v>40.719000000000001</v>
      </c>
      <c r="N16" s="34"/>
    </row>
    <row r="17" spans="1:14" s="16" customFormat="1" ht="19.5" customHeight="1">
      <c r="A17" s="9"/>
      <c r="B17" s="31" t="s">
        <v>79</v>
      </c>
      <c r="C17" s="101">
        <v>-2.3370000000000002</v>
      </c>
      <c r="D17" s="102">
        <v>-4.4749999999999996</v>
      </c>
      <c r="E17" s="63">
        <f t="shared" si="0"/>
        <v>-0.47776536312849149</v>
      </c>
      <c r="F17" s="102">
        <v>-0.253</v>
      </c>
      <c r="G17" s="102">
        <v>-0.222</v>
      </c>
      <c r="H17" s="102">
        <v>-0.191</v>
      </c>
      <c r="I17" s="102">
        <v>-3.8090000000000002</v>
      </c>
      <c r="J17" s="102">
        <v>-0.126</v>
      </c>
      <c r="K17" s="102">
        <v>-2.0230000000000001</v>
      </c>
      <c r="L17" s="102">
        <v>-9.8000000000000004E-2</v>
      </c>
      <c r="M17" s="102">
        <v>-0.09</v>
      </c>
      <c r="N17" s="34"/>
    </row>
    <row r="18" spans="1:14" s="39" customFormat="1" ht="19.5" customHeight="1">
      <c r="A18" s="35"/>
      <c r="B18" s="40" t="s">
        <v>80</v>
      </c>
      <c r="C18" s="103">
        <v>-591.04899999999998</v>
      </c>
      <c r="D18" s="57">
        <v>-604.077</v>
      </c>
      <c r="E18" s="89">
        <f t="shared" si="0"/>
        <v>-2.1566787015562583E-2</v>
      </c>
      <c r="F18" s="57">
        <v>-177.54300000000001</v>
      </c>
      <c r="G18" s="57">
        <v>-124.754</v>
      </c>
      <c r="H18" s="57">
        <v>-146.35900000000001</v>
      </c>
      <c r="I18" s="57">
        <v>-155.42099999999999</v>
      </c>
      <c r="J18" s="57">
        <v>-173.58199999999999</v>
      </c>
      <c r="K18" s="57">
        <v>-147.80099999999999</v>
      </c>
      <c r="L18" s="57">
        <v>-142.97399999999999</v>
      </c>
      <c r="M18" s="57">
        <v>-126.69199999999999</v>
      </c>
      <c r="N18" s="15"/>
    </row>
    <row r="19" spans="1:14" s="39" customFormat="1" ht="19.5" customHeight="1">
      <c r="A19" s="35"/>
      <c r="B19" s="40" t="s">
        <v>81</v>
      </c>
      <c r="C19" s="103">
        <v>-260.91199999999998</v>
      </c>
      <c r="D19" s="57">
        <v>87.218999999999994</v>
      </c>
      <c r="E19" s="89" t="str">
        <f t="shared" si="0"/>
        <v>n.m.</v>
      </c>
      <c r="F19" s="57">
        <v>35.893999999999998</v>
      </c>
      <c r="G19" s="57">
        <v>79.302000000000007</v>
      </c>
      <c r="H19" s="57">
        <v>-11.516</v>
      </c>
      <c r="I19" s="57">
        <v>-16.460999999999999</v>
      </c>
      <c r="J19" s="57">
        <v>-74.575999999999993</v>
      </c>
      <c r="K19" s="57">
        <v>-58.363999999999997</v>
      </c>
      <c r="L19" s="57">
        <v>-66.234999999999999</v>
      </c>
      <c r="M19" s="57">
        <v>-61.737000000000002</v>
      </c>
      <c r="N19" s="15"/>
    </row>
    <row r="20" spans="1:14" s="16" customFormat="1" ht="19.5" customHeight="1">
      <c r="A20" s="9"/>
      <c r="B20" s="41" t="s">
        <v>82</v>
      </c>
      <c r="C20" s="101">
        <v>-2157.2869999999998</v>
      </c>
      <c r="D20" s="102">
        <v>-9720.4</v>
      </c>
      <c r="E20" s="63">
        <f t="shared" si="0"/>
        <v>-0.7780660260894614</v>
      </c>
      <c r="F20" s="102">
        <v>-641.69799999999998</v>
      </c>
      <c r="G20" s="102">
        <v>-920.21799999999996</v>
      </c>
      <c r="H20" s="102">
        <v>-896.46699999999998</v>
      </c>
      <c r="I20" s="102">
        <v>-7262.0169999999998</v>
      </c>
      <c r="J20" s="102">
        <v>-316.18</v>
      </c>
      <c r="K20" s="102">
        <v>-399.42899999999997</v>
      </c>
      <c r="L20" s="102">
        <v>-499.16500000000002</v>
      </c>
      <c r="M20" s="102">
        <v>-942.51300000000003</v>
      </c>
      <c r="N20" s="34"/>
    </row>
    <row r="21" spans="1:14" s="39" customFormat="1" ht="19.5" customHeight="1">
      <c r="A21" s="35"/>
      <c r="B21" s="40" t="s">
        <v>83</v>
      </c>
      <c r="C21" s="103">
        <v>-2418.1990000000001</v>
      </c>
      <c r="D21" s="57">
        <v>-9633.1810000000005</v>
      </c>
      <c r="E21" s="89">
        <f t="shared" si="0"/>
        <v>-0.74897191280844821</v>
      </c>
      <c r="F21" s="57">
        <v>-605.80399999999997</v>
      </c>
      <c r="G21" s="57">
        <v>-840.91600000000005</v>
      </c>
      <c r="H21" s="57">
        <v>-907.98299999999995</v>
      </c>
      <c r="I21" s="57">
        <v>-7278.4780000000001</v>
      </c>
      <c r="J21" s="57">
        <v>-390.75599999999997</v>
      </c>
      <c r="K21" s="57">
        <v>-457.79300000000001</v>
      </c>
      <c r="L21" s="57">
        <v>-565.4</v>
      </c>
      <c r="M21" s="57">
        <v>-1004.25</v>
      </c>
      <c r="N21" s="15"/>
    </row>
    <row r="22" spans="1:14" s="16" customFormat="1" ht="19.5" customHeight="1">
      <c r="A22" s="9"/>
      <c r="B22" s="31" t="s">
        <v>84</v>
      </c>
      <c r="C22" s="101">
        <v>-32.314999999999998</v>
      </c>
      <c r="D22" s="102">
        <v>-56.710999999999999</v>
      </c>
      <c r="E22" s="63">
        <f t="shared" si="0"/>
        <v>-0.43018109361499535</v>
      </c>
      <c r="F22" s="102">
        <v>-3.03</v>
      </c>
      <c r="G22" s="102">
        <v>-6.774</v>
      </c>
      <c r="H22" s="102">
        <v>-15.202</v>
      </c>
      <c r="I22" s="102">
        <v>-31.704999999999998</v>
      </c>
      <c r="J22" s="102">
        <v>-20.22</v>
      </c>
      <c r="K22" s="102">
        <v>5.0119999999999996</v>
      </c>
      <c r="L22" s="102">
        <v>0.52600000000000002</v>
      </c>
      <c r="M22" s="102">
        <v>-17.632999999999999</v>
      </c>
      <c r="N22" s="34"/>
    </row>
    <row r="23" spans="1:14" s="16" customFormat="1" ht="19.5" customHeight="1">
      <c r="A23" s="9"/>
      <c r="B23" s="31" t="s">
        <v>85</v>
      </c>
      <c r="C23" s="101">
        <v>-17.908000000000001</v>
      </c>
      <c r="D23" s="102">
        <v>-8.1969999999999992</v>
      </c>
      <c r="E23" s="63">
        <f t="shared" si="0"/>
        <v>1.1847017201415158</v>
      </c>
      <c r="F23" s="102">
        <v>0</v>
      </c>
      <c r="G23" s="102">
        <v>-0.32600000000000001</v>
      </c>
      <c r="H23" s="102">
        <v>-0.93600000000000005</v>
      </c>
      <c r="I23" s="102">
        <v>-6.9349999999999996</v>
      </c>
      <c r="J23" s="102">
        <v>-3.7999999999999999E-2</v>
      </c>
      <c r="K23" s="102">
        <v>-16.838000000000001</v>
      </c>
      <c r="L23" s="102">
        <v>-1.827</v>
      </c>
      <c r="M23" s="102">
        <v>0.79500000000000004</v>
      </c>
      <c r="N23" s="34"/>
    </row>
    <row r="24" spans="1:14" s="16" customFormat="1" ht="19.5" customHeight="1">
      <c r="A24" s="9"/>
      <c r="B24" s="31" t="s">
        <v>86</v>
      </c>
      <c r="C24" s="101">
        <v>-84.414000000000001</v>
      </c>
      <c r="D24" s="102">
        <v>-8.4130000000000003</v>
      </c>
      <c r="E24" s="63" t="str">
        <f t="shared" si="0"/>
        <v>n.m.</v>
      </c>
      <c r="F24" s="102">
        <v>0</v>
      </c>
      <c r="G24" s="102">
        <v>0.04</v>
      </c>
      <c r="H24" s="102">
        <v>4.2000000000000003E-2</v>
      </c>
      <c r="I24" s="102">
        <v>-8.4949999999999992</v>
      </c>
      <c r="J24" s="102">
        <v>0</v>
      </c>
      <c r="K24" s="102">
        <v>-57.798999999999999</v>
      </c>
      <c r="L24" s="102">
        <v>-2.5419999999999998</v>
      </c>
      <c r="M24" s="102">
        <v>-24.073</v>
      </c>
      <c r="N24" s="34"/>
    </row>
    <row r="25" spans="1:14" s="39" customFormat="1" ht="19.5" customHeight="1">
      <c r="A25" s="35"/>
      <c r="B25" s="40" t="s">
        <v>87</v>
      </c>
      <c r="C25" s="103">
        <v>-2552.8359999999998</v>
      </c>
      <c r="D25" s="57">
        <v>-9706.5020000000004</v>
      </c>
      <c r="E25" s="89">
        <f t="shared" si="0"/>
        <v>-0.73699732406174756</v>
      </c>
      <c r="F25" s="57">
        <v>-608.83399999999995</v>
      </c>
      <c r="G25" s="57">
        <v>-847.976</v>
      </c>
      <c r="H25" s="57">
        <v>-924.07899999999995</v>
      </c>
      <c r="I25" s="57">
        <v>-7325.6130000000003</v>
      </c>
      <c r="J25" s="57">
        <v>-411.01400000000001</v>
      </c>
      <c r="K25" s="57">
        <v>-527.41800000000001</v>
      </c>
      <c r="L25" s="57">
        <v>-569.24300000000005</v>
      </c>
      <c r="M25" s="57">
        <v>-1045.1610000000001</v>
      </c>
      <c r="N25" s="15"/>
    </row>
    <row r="26" spans="1:14" s="252" customFormat="1" ht="19.5" customHeight="1" thickBot="1">
      <c r="A26" s="251"/>
      <c r="B26" s="40" t="s">
        <v>199</v>
      </c>
      <c r="C26" s="104">
        <v>-1741.0139999999999</v>
      </c>
      <c r="D26" s="105">
        <v>-6519.518</v>
      </c>
      <c r="E26" s="90">
        <f t="shared" ref="E26" si="1">IF(ISERROR(C26/D26-1)=TRUE,"n.m.",IF(OR(C26/D26-1&gt;150%=TRUE,C26/D26-1&lt;-100%=TRUE)=TRUE,"n.m.",C26/D26-1))</f>
        <v>-0.73295357110755743</v>
      </c>
      <c r="F26" s="57">
        <v>-448.28800000000001</v>
      </c>
      <c r="G26" s="57">
        <v>-620.16499999999996</v>
      </c>
      <c r="H26" s="57">
        <v>-672.68899999999996</v>
      </c>
      <c r="I26" s="57">
        <v>-4778.3760000000002</v>
      </c>
      <c r="J26" s="57">
        <v>-299.11099999999999</v>
      </c>
      <c r="K26" s="57">
        <v>-364.91199999999998</v>
      </c>
      <c r="L26" s="57">
        <v>-379.839</v>
      </c>
      <c r="M26" s="57">
        <v>-697.15200000000004</v>
      </c>
      <c r="N26" s="19"/>
    </row>
    <row r="27" spans="1:14" ht="9" customHeight="1">
      <c r="A27" s="5"/>
      <c r="B27" s="4"/>
      <c r="C27" s="43"/>
      <c r="D27" s="43"/>
      <c r="E27" s="7"/>
      <c r="F27" s="43"/>
      <c r="G27" s="43"/>
      <c r="H27" s="43"/>
      <c r="I27" s="43"/>
      <c r="J27" s="43"/>
      <c r="K27" s="43"/>
      <c r="L27" s="43"/>
      <c r="M27" s="43"/>
      <c r="N27" s="44"/>
    </row>
    <row r="28" spans="1:14" ht="19.5" customHeight="1">
      <c r="A28" s="45" t="s">
        <v>102</v>
      </c>
      <c r="B28" s="46"/>
      <c r="C28" s="43"/>
      <c r="D28" s="43"/>
      <c r="E28" s="7"/>
      <c r="F28" s="43"/>
      <c r="G28" s="43"/>
      <c r="H28" s="43"/>
      <c r="I28" s="43"/>
      <c r="J28" s="43"/>
      <c r="K28" s="43"/>
      <c r="L28" s="43"/>
      <c r="M28" s="43"/>
      <c r="N28" s="44"/>
    </row>
    <row r="29" spans="1:14" ht="19.5" customHeight="1">
      <c r="A29" s="47"/>
      <c r="B29" s="40" t="s">
        <v>95</v>
      </c>
      <c r="C29" s="48">
        <f>-C18/C13</f>
        <v>1.7903143240533475</v>
      </c>
      <c r="D29" s="48">
        <f>-D18/D13</f>
        <v>0.87383262741285928</v>
      </c>
      <c r="E29" s="49">
        <f>(C29-D29)*10000</f>
        <v>9164.8169664048819</v>
      </c>
      <c r="F29" s="48">
        <f t="shared" ref="F29:K29" si="2">-F18/F13</f>
        <v>0.83182859579173241</v>
      </c>
      <c r="G29" s="48">
        <f t="shared" si="2"/>
        <v>0.61137138824636372</v>
      </c>
      <c r="H29" s="48">
        <f t="shared" si="2"/>
        <v>1.0854030242578407</v>
      </c>
      <c r="I29" s="48">
        <f t="shared" si="2"/>
        <v>1.1184585492227979</v>
      </c>
      <c r="J29" s="48">
        <f t="shared" si="2"/>
        <v>1.7532472779427508</v>
      </c>
      <c r="K29" s="48">
        <f t="shared" si="2"/>
        <v>1.6525710835560226</v>
      </c>
      <c r="L29" s="48">
        <f t="shared" ref="L29:M29" si="3">-L18/L13</f>
        <v>1.8631204472302216</v>
      </c>
      <c r="M29" s="48">
        <f t="shared" si="3"/>
        <v>1.9504580093911168</v>
      </c>
      <c r="N29" s="44"/>
    </row>
    <row r="30" spans="1:14" ht="19.5" customHeight="1">
      <c r="A30" s="47"/>
      <c r="B30" s="40" t="s">
        <v>96</v>
      </c>
      <c r="C30" s="50">
        <v>425.22352741283419</v>
      </c>
      <c r="D30" s="50">
        <v>1540.8862401170386</v>
      </c>
      <c r="E30" s="49">
        <f>(C30-D30)</f>
        <v>-1115.6627127042043</v>
      </c>
      <c r="F30" s="50">
        <v>386.89096926920337</v>
      </c>
      <c r="G30" s="50">
        <v>564.22353213699682</v>
      </c>
      <c r="H30" s="50">
        <v>568.79291165943391</v>
      </c>
      <c r="I30" s="50">
        <v>5033.6869194948767</v>
      </c>
      <c r="J30" s="50">
        <v>239.49759663976192</v>
      </c>
      <c r="K30" s="50">
        <v>310.07966776529685</v>
      </c>
      <c r="L30" s="50">
        <v>398.15419618301922</v>
      </c>
      <c r="M30" s="50">
        <v>778.11737098819083</v>
      </c>
      <c r="N30" s="44"/>
    </row>
    <row r="31" spans="1:14" ht="19.5" customHeight="1">
      <c r="A31" s="45" t="s">
        <v>103</v>
      </c>
      <c r="B31" s="51"/>
      <c r="C31" s="53"/>
      <c r="D31" s="53"/>
      <c r="E31" s="53"/>
      <c r="F31" s="52"/>
      <c r="G31" s="52"/>
      <c r="H31" s="52"/>
      <c r="I31" s="52"/>
      <c r="J31" s="52"/>
      <c r="K31" s="52"/>
      <c r="L31" s="52"/>
      <c r="M31" s="52"/>
      <c r="N31" s="5"/>
    </row>
    <row r="32" spans="1:14" ht="19.5" customHeight="1">
      <c r="A32" s="54"/>
      <c r="B32" s="40" t="s">
        <v>98</v>
      </c>
      <c r="C32" s="57">
        <v>47416.671999999999</v>
      </c>
      <c r="D32" s="57">
        <v>53373.055999999997</v>
      </c>
      <c r="E32" s="38">
        <f>IF(C32*D32&gt;0,C32/D32-1,"n.m.")</f>
        <v>-0.1115990810044678</v>
      </c>
      <c r="F32" s="57">
        <v>66430.342999999993</v>
      </c>
      <c r="G32" s="57">
        <v>64045.321000000004</v>
      </c>
      <c r="H32" s="57">
        <v>62041.623</v>
      </c>
      <c r="I32" s="57">
        <v>53373.055999999997</v>
      </c>
      <c r="J32" s="57">
        <v>52241.364999999998</v>
      </c>
      <c r="K32" s="57">
        <v>50810.603000000003</v>
      </c>
      <c r="L32" s="57">
        <v>49485.213000000003</v>
      </c>
      <c r="M32" s="57">
        <v>47416.671999999999</v>
      </c>
      <c r="N32" s="5"/>
    </row>
    <row r="33" spans="1:14" ht="19.5" customHeight="1">
      <c r="A33" s="54"/>
      <c r="B33" s="36" t="s">
        <v>104</v>
      </c>
      <c r="C33" s="57">
        <v>2334.3290000000002</v>
      </c>
      <c r="D33" s="57">
        <v>2477.6790000000001</v>
      </c>
      <c r="E33" s="38">
        <f>IF(C33*D33&gt;0,C33/D33-1,"n.m.")</f>
        <v>-5.7856566568954215E-2</v>
      </c>
      <c r="F33" s="57">
        <v>2681.1289999999999</v>
      </c>
      <c r="G33" s="57">
        <v>2414.491</v>
      </c>
      <c r="H33" s="57">
        <v>2383.8290000000002</v>
      </c>
      <c r="I33" s="57">
        <v>2477.6790000000001</v>
      </c>
      <c r="J33" s="57">
        <v>2329.5839999999998</v>
      </c>
      <c r="K33" s="57">
        <v>2361.366</v>
      </c>
      <c r="L33" s="57">
        <v>2335.0590000000002</v>
      </c>
      <c r="M33" s="57">
        <v>2334.3290000000002</v>
      </c>
      <c r="N33" s="5"/>
    </row>
    <row r="34" spans="1:14" ht="19.5" customHeight="1">
      <c r="A34" s="47"/>
      <c r="B34" s="40" t="s">
        <v>189</v>
      </c>
      <c r="C34" s="57">
        <v>39079.915999999997</v>
      </c>
      <c r="D34" s="57">
        <v>31395</v>
      </c>
      <c r="E34" s="38">
        <f>IF(C34*D34&gt;0,C34/D34-1,"n.m.")</f>
        <v>0.24478152572065603</v>
      </c>
      <c r="F34" s="57">
        <v>40926.069499999998</v>
      </c>
      <c r="G34" s="57">
        <v>39683.936999999998</v>
      </c>
      <c r="H34" s="57">
        <v>37171.186000000002</v>
      </c>
      <c r="I34" s="57">
        <v>31395</v>
      </c>
      <c r="J34" s="57">
        <v>35792.112000000001</v>
      </c>
      <c r="K34" s="57">
        <v>33462.777000000002</v>
      </c>
      <c r="L34" s="57">
        <v>32995.267999999996</v>
      </c>
      <c r="M34" s="57">
        <v>39079.915999999997</v>
      </c>
      <c r="N34" s="5"/>
    </row>
    <row r="35" spans="1:14" ht="19.5" customHeight="1">
      <c r="A35" s="45" t="s">
        <v>8</v>
      </c>
      <c r="B35" s="51"/>
      <c r="C35" s="57"/>
      <c r="D35" s="57"/>
      <c r="E35" s="56"/>
      <c r="F35" s="57"/>
      <c r="G35" s="57"/>
      <c r="H35" s="57"/>
      <c r="I35" s="57"/>
      <c r="J35" s="57"/>
      <c r="K35" s="57"/>
      <c r="L35" s="57"/>
      <c r="M35" s="57"/>
      <c r="N35" s="5"/>
    </row>
    <row r="36" spans="1:14" ht="19.5" customHeight="1">
      <c r="A36" s="5"/>
      <c r="B36" s="36" t="s">
        <v>99</v>
      </c>
      <c r="C36" s="57">
        <v>1849.18</v>
      </c>
      <c r="D36" s="57">
        <v>1974.26</v>
      </c>
      <c r="E36" s="38">
        <f>IF(C36*D36&gt;0,C36/D36-1,"n.m.")</f>
        <v>-6.3355383789369113E-2</v>
      </c>
      <c r="F36" s="57">
        <v>1851.03</v>
      </c>
      <c r="G36" s="57">
        <v>1937.86</v>
      </c>
      <c r="H36" s="57">
        <v>1941.93</v>
      </c>
      <c r="I36" s="57">
        <v>1974.26</v>
      </c>
      <c r="J36" s="57">
        <v>1981.32</v>
      </c>
      <c r="K36" s="57">
        <v>1945.11</v>
      </c>
      <c r="L36" s="57">
        <v>1923.38</v>
      </c>
      <c r="M36" s="57">
        <v>1849.18</v>
      </c>
      <c r="N36" s="5"/>
    </row>
    <row r="37" spans="1:14" s="60" customFormat="1">
      <c r="A37" s="58"/>
      <c r="B37" s="151"/>
      <c r="C37" s="50"/>
      <c r="D37" s="50"/>
      <c r="E37" s="58"/>
      <c r="F37" s="50"/>
      <c r="G37" s="50"/>
      <c r="H37" s="50"/>
      <c r="I37" s="50"/>
      <c r="J37" s="50"/>
      <c r="K37" s="50"/>
      <c r="L37" s="50"/>
      <c r="M37" s="50"/>
      <c r="N37" s="58"/>
    </row>
    <row r="38" spans="1:14" s="60" customFormat="1" ht="13.5">
      <c r="A38" s="58"/>
      <c r="B38" s="61"/>
      <c r="C38" s="58"/>
      <c r="D38" s="58"/>
      <c r="E38" s="59"/>
      <c r="F38" s="58"/>
      <c r="G38" s="58"/>
      <c r="H38" s="58"/>
      <c r="I38" s="58"/>
      <c r="J38" s="58"/>
      <c r="K38" s="58"/>
      <c r="L38" s="58"/>
      <c r="M38" s="58"/>
      <c r="N38" s="58"/>
    </row>
    <row r="39" spans="1:14" s="60" customFormat="1" ht="12.75" customHeight="1">
      <c r="A39" s="58"/>
      <c r="B39" s="58"/>
      <c r="C39" s="57"/>
      <c r="D39" s="57"/>
      <c r="E39" s="59"/>
      <c r="F39" s="58"/>
      <c r="G39" s="58"/>
      <c r="H39" s="58"/>
      <c r="I39" s="58"/>
      <c r="J39" s="58"/>
      <c r="K39" s="58"/>
      <c r="L39" s="58"/>
      <c r="M39" s="58"/>
      <c r="N39" s="58"/>
    </row>
    <row r="40" spans="1:14" s="60" customFormat="1" ht="12.75" customHeight="1">
      <c r="A40" s="58"/>
      <c r="B40" s="58"/>
      <c r="C40" s="57"/>
      <c r="D40" s="57"/>
      <c r="E40" s="57"/>
      <c r="F40" s="57"/>
      <c r="G40" s="57"/>
      <c r="H40" s="57"/>
      <c r="I40" s="57"/>
      <c r="J40" s="57"/>
      <c r="K40" s="57"/>
      <c r="L40" s="57"/>
      <c r="M40" s="57"/>
      <c r="N40" s="58"/>
    </row>
    <row r="41" spans="1:14" s="60" customFormat="1" ht="12.75" customHeight="1">
      <c r="A41" s="58"/>
      <c r="B41" s="58"/>
      <c r="C41" s="57"/>
      <c r="D41" s="57"/>
      <c r="E41" s="59"/>
      <c r="F41" s="58"/>
      <c r="G41" s="58"/>
      <c r="H41" s="58"/>
      <c r="I41" s="58"/>
      <c r="J41" s="58"/>
      <c r="K41" s="58"/>
      <c r="L41" s="58"/>
      <c r="M41" s="58"/>
      <c r="N41" s="58"/>
    </row>
    <row r="42" spans="1:14" ht="12.75" customHeight="1">
      <c r="C42" s="57"/>
      <c r="D42" s="57"/>
      <c r="G42" s="57"/>
      <c r="H42" s="57"/>
      <c r="I42" s="57"/>
      <c r="J42" s="57"/>
      <c r="K42" s="57"/>
      <c r="L42" s="57"/>
      <c r="M42" s="57"/>
    </row>
    <row r="43" spans="1:14" ht="12.75" customHeight="1">
      <c r="C43" s="57"/>
      <c r="D43" s="57"/>
      <c r="G43" s="57"/>
      <c r="H43" s="57"/>
      <c r="I43" s="57"/>
      <c r="J43" s="57"/>
      <c r="K43" s="57"/>
      <c r="L43" s="57"/>
      <c r="M43" s="57"/>
    </row>
    <row r="44" spans="1:14" ht="12.75" customHeight="1">
      <c r="C44" s="57"/>
      <c r="D44" s="57"/>
      <c r="G44" s="57"/>
      <c r="H44" s="57"/>
      <c r="I44" s="57"/>
      <c r="J44" s="57"/>
      <c r="K44" s="57"/>
      <c r="L44" s="57"/>
      <c r="M44" s="57"/>
    </row>
    <row r="46" spans="1:14" ht="12.75" customHeight="1">
      <c r="C46" s="57"/>
      <c r="D46" s="57"/>
      <c r="G46" s="57"/>
      <c r="H46" s="57"/>
      <c r="I46" s="57"/>
      <c r="J46" s="57"/>
      <c r="K46" s="57"/>
      <c r="L46" s="57"/>
      <c r="M46" s="57"/>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C6:M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zoomScaleNormal="100" workbookViewId="0">
      <pane xSplit="2" ySplit="5" topLeftCell="C6" activePane="bottomRight" state="frozen"/>
      <selection activeCell="I41" sqref="I41"/>
      <selection pane="topRight" activeCell="I41" sqref="I41"/>
      <selection pane="bottomLeft" activeCell="I41" sqref="I41"/>
      <selection pane="bottomRight" activeCell="A2" sqref="A2:J2"/>
    </sheetView>
  </sheetViews>
  <sheetFormatPr defaultRowHeight="12.75"/>
  <cols>
    <col min="1" max="1" width="1" customWidth="1"/>
    <col min="2" max="2" width="54.140625" customWidth="1"/>
    <col min="3" max="10" width="11.42578125" customWidth="1"/>
    <col min="11" max="11" width="9.42578125" bestFit="1" customWidth="1"/>
  </cols>
  <sheetData>
    <row r="1" spans="1:11" ht="15" customHeight="1">
      <c r="A1" s="5"/>
      <c r="B1" s="6"/>
      <c r="C1" s="5"/>
      <c r="D1" s="5"/>
      <c r="E1" s="5"/>
      <c r="F1" s="5"/>
      <c r="G1" s="5"/>
      <c r="H1" s="5"/>
      <c r="I1" s="5"/>
      <c r="J1" s="5"/>
    </row>
    <row r="2" spans="1:11" ht="30.75" customHeight="1">
      <c r="A2" s="264" t="s">
        <v>20</v>
      </c>
      <c r="B2" s="264"/>
      <c r="C2" s="264"/>
      <c r="D2" s="264"/>
      <c r="E2" s="264"/>
      <c r="F2" s="264"/>
      <c r="G2" s="264"/>
      <c r="H2" s="264"/>
      <c r="I2" s="264"/>
      <c r="J2" s="264"/>
    </row>
    <row r="3" spans="1:11" ht="15" customHeight="1" thickBot="1">
      <c r="A3" s="5"/>
      <c r="B3" s="8"/>
      <c r="C3" s="5"/>
      <c r="D3" s="5"/>
      <c r="E3" s="5"/>
      <c r="F3" s="5"/>
      <c r="G3" s="5"/>
      <c r="H3" s="5"/>
      <c r="I3" s="5"/>
      <c r="J3" s="5"/>
    </row>
    <row r="4" spans="1:11" s="16" customFormat="1" ht="15" customHeight="1">
      <c r="A4" s="9"/>
      <c r="B4" s="9"/>
      <c r="C4" s="15" t="s">
        <v>50</v>
      </c>
      <c r="D4" s="15" t="s">
        <v>66</v>
      </c>
      <c r="E4" s="15" t="s">
        <v>68</v>
      </c>
      <c r="F4" s="15" t="s">
        <v>69</v>
      </c>
      <c r="G4" s="15" t="s">
        <v>50</v>
      </c>
      <c r="H4" s="15" t="s">
        <v>66</v>
      </c>
      <c r="I4" s="15" t="s">
        <v>68</v>
      </c>
      <c r="J4" s="91" t="s">
        <v>69</v>
      </c>
    </row>
    <row r="5" spans="1:11" s="16" customFormat="1" ht="15" customHeight="1">
      <c r="A5" s="9"/>
      <c r="B5" s="17" t="s">
        <v>6</v>
      </c>
      <c r="C5" s="15" t="s">
        <v>101</v>
      </c>
      <c r="D5" s="15" t="s">
        <v>101</v>
      </c>
      <c r="E5" s="15" t="s">
        <v>101</v>
      </c>
      <c r="F5" s="15" t="s">
        <v>101</v>
      </c>
      <c r="G5" s="15" t="s">
        <v>67</v>
      </c>
      <c r="H5" s="15" t="s">
        <v>67</v>
      </c>
      <c r="I5" s="15" t="s">
        <v>67</v>
      </c>
      <c r="J5" s="92" t="s">
        <v>67</v>
      </c>
    </row>
    <row r="6" spans="1:11" s="16" customFormat="1" ht="6" customHeight="1">
      <c r="A6" s="21"/>
      <c r="B6" s="22"/>
      <c r="C6" s="27"/>
      <c r="D6" s="27"/>
      <c r="E6" s="27"/>
      <c r="F6" s="27"/>
      <c r="G6" s="27"/>
      <c r="H6" s="27"/>
      <c r="I6" s="27"/>
      <c r="J6" s="28"/>
    </row>
    <row r="7" spans="1:11" ht="19.5" customHeight="1">
      <c r="A7" s="93" t="s">
        <v>105</v>
      </c>
      <c r="B7" s="8"/>
      <c r="C7" s="5"/>
      <c r="D7" s="5"/>
      <c r="E7" s="5"/>
      <c r="F7" s="5"/>
      <c r="G7" s="5"/>
      <c r="H7" s="5"/>
      <c r="I7" s="5"/>
      <c r="J7" s="94"/>
    </row>
    <row r="8" spans="1:11" s="16" customFormat="1" ht="19.5" customHeight="1">
      <c r="A8" s="9"/>
      <c r="B8" s="31" t="s">
        <v>106</v>
      </c>
      <c r="C8" s="102">
        <v>6742.6320000000005</v>
      </c>
      <c r="D8" s="102">
        <v>6708.098</v>
      </c>
      <c r="E8" s="102">
        <v>6692.45</v>
      </c>
      <c r="F8" s="102">
        <v>10520.172</v>
      </c>
      <c r="G8" s="102">
        <v>12499.322</v>
      </c>
      <c r="H8" s="102">
        <v>9975.4789999999994</v>
      </c>
      <c r="I8" s="102">
        <v>8881.8179999999993</v>
      </c>
      <c r="J8" s="136">
        <v>8051.1220000000003</v>
      </c>
      <c r="K8" s="102"/>
    </row>
    <row r="9" spans="1:11" s="16" customFormat="1" ht="19.5" customHeight="1">
      <c r="A9" s="9"/>
      <c r="B9" s="96" t="s">
        <v>107</v>
      </c>
      <c r="C9" s="102">
        <v>98450.611999999994</v>
      </c>
      <c r="D9" s="102">
        <v>93583.595000000001</v>
      </c>
      <c r="E9" s="102">
        <v>87802.088000000003</v>
      </c>
      <c r="F9" s="102">
        <v>80700.678</v>
      </c>
      <c r="G9" s="102">
        <v>79368.264999999999</v>
      </c>
      <c r="H9" s="102">
        <v>84079.335999999996</v>
      </c>
      <c r="I9" s="102">
        <v>93026.375</v>
      </c>
      <c r="J9" s="136">
        <v>101225.546</v>
      </c>
      <c r="K9" s="102"/>
    </row>
    <row r="10" spans="1:11" s="16" customFormat="1" ht="19.5" customHeight="1">
      <c r="A10" s="9"/>
      <c r="B10" s="96" t="s">
        <v>108</v>
      </c>
      <c r="C10" s="102">
        <v>80017.240000000005</v>
      </c>
      <c r="D10" s="102">
        <v>68741.888999999996</v>
      </c>
      <c r="E10" s="102">
        <v>73629.95199999999</v>
      </c>
      <c r="F10" s="102">
        <v>63310.190999999999</v>
      </c>
      <c r="G10" s="102">
        <v>74127.631999999998</v>
      </c>
      <c r="H10" s="102">
        <v>72307.915999999997</v>
      </c>
      <c r="I10" s="102">
        <v>83284.28</v>
      </c>
      <c r="J10" s="136">
        <v>68730.126999999993</v>
      </c>
      <c r="K10" s="102"/>
    </row>
    <row r="11" spans="1:11" s="16" customFormat="1" ht="19.5" customHeight="1">
      <c r="A11" s="9"/>
      <c r="B11" s="96" t="s">
        <v>109</v>
      </c>
      <c r="C11" s="102">
        <v>514956.18699999998</v>
      </c>
      <c r="D11" s="102">
        <v>510041.20699999999</v>
      </c>
      <c r="E11" s="102">
        <v>504375.98499999999</v>
      </c>
      <c r="F11" s="102">
        <v>483684.04700000002</v>
      </c>
      <c r="G11" s="102">
        <v>483781.88799999998</v>
      </c>
      <c r="H11" s="102">
        <v>474798.24300000002</v>
      </c>
      <c r="I11" s="102">
        <v>470355.89199999999</v>
      </c>
      <c r="J11" s="136">
        <v>470568.766</v>
      </c>
      <c r="K11" s="102"/>
    </row>
    <row r="12" spans="1:11" s="16" customFormat="1" ht="19.5" customHeight="1">
      <c r="A12" s="9"/>
      <c r="B12" s="31" t="s">
        <v>110</v>
      </c>
      <c r="C12" s="102">
        <v>111586.219</v>
      </c>
      <c r="D12" s="102">
        <v>117213.40400000001</v>
      </c>
      <c r="E12" s="102">
        <v>118275.90500000001</v>
      </c>
      <c r="F12" s="102">
        <v>125839.493</v>
      </c>
      <c r="G12" s="102">
        <v>129450.614</v>
      </c>
      <c r="H12" s="102">
        <v>135773.45300000001</v>
      </c>
      <c r="I12" s="102">
        <v>136041.51699999999</v>
      </c>
      <c r="J12" s="136">
        <v>138503.261</v>
      </c>
      <c r="K12" s="102"/>
    </row>
    <row r="13" spans="1:11" s="39" customFormat="1" ht="19.5" customHeight="1">
      <c r="A13" s="35"/>
      <c r="B13" s="31" t="s">
        <v>111</v>
      </c>
      <c r="C13" s="102">
        <v>17946.816999999999</v>
      </c>
      <c r="D13" s="102">
        <v>15946.298000000001</v>
      </c>
      <c r="E13" s="102">
        <v>15183.611999999999</v>
      </c>
      <c r="F13" s="102">
        <v>12389.991</v>
      </c>
      <c r="G13" s="102">
        <v>12585.955</v>
      </c>
      <c r="H13" s="102">
        <v>13845.156999999999</v>
      </c>
      <c r="I13" s="102">
        <v>14434.931</v>
      </c>
      <c r="J13" s="136">
        <v>11987.564</v>
      </c>
      <c r="K13" s="102"/>
    </row>
    <row r="14" spans="1:11" s="16" customFormat="1" ht="19.5" customHeight="1">
      <c r="A14" s="9"/>
      <c r="B14" s="96" t="s">
        <v>112</v>
      </c>
      <c r="C14" s="102">
        <v>11301.456</v>
      </c>
      <c r="D14" s="102">
        <v>11235.379000000001</v>
      </c>
      <c r="E14" s="102">
        <v>11015.703000000001</v>
      </c>
      <c r="F14" s="102">
        <v>10817.785</v>
      </c>
      <c r="G14" s="102">
        <v>10689.516</v>
      </c>
      <c r="H14" s="102">
        <v>10508.892</v>
      </c>
      <c r="I14" s="102">
        <v>10283.133</v>
      </c>
      <c r="J14" s="136">
        <v>10276.994000000001</v>
      </c>
      <c r="K14" s="102"/>
    </row>
    <row r="15" spans="1:11" s="16" customFormat="1" ht="19.5" customHeight="1">
      <c r="A15" s="9"/>
      <c r="B15" s="97" t="s">
        <v>113</v>
      </c>
      <c r="C15" s="102">
        <v>11405.76</v>
      </c>
      <c r="D15" s="102">
        <v>11312.501</v>
      </c>
      <c r="E15" s="102">
        <v>11307.608</v>
      </c>
      <c r="F15" s="102">
        <v>3533.1</v>
      </c>
      <c r="G15" s="102">
        <v>3528.1</v>
      </c>
      <c r="H15" s="102">
        <v>3536.328</v>
      </c>
      <c r="I15" s="102">
        <v>3565.3580000000002</v>
      </c>
      <c r="J15" s="136">
        <v>3561.5309999999999</v>
      </c>
      <c r="K15" s="102"/>
    </row>
    <row r="16" spans="1:11" s="16" customFormat="1" ht="19.5" customHeight="1">
      <c r="A16" s="9"/>
      <c r="B16" s="96" t="s">
        <v>114</v>
      </c>
      <c r="C16" s="102">
        <v>3810.942</v>
      </c>
      <c r="D16" s="102">
        <v>3762.16</v>
      </c>
      <c r="E16" s="102">
        <v>3716.6619999999998</v>
      </c>
      <c r="F16" s="102">
        <v>1793.45</v>
      </c>
      <c r="G16" s="102">
        <v>1797.134</v>
      </c>
      <c r="H16" s="102">
        <v>1853.6980000000001</v>
      </c>
      <c r="I16" s="102">
        <v>1881.93</v>
      </c>
      <c r="J16" s="136">
        <v>2000.002</v>
      </c>
      <c r="K16" s="102"/>
    </row>
    <row r="17" spans="1:11" s="16" customFormat="1" ht="19.5" customHeight="1">
      <c r="A17" s="9"/>
      <c r="B17" s="41" t="s">
        <v>115</v>
      </c>
      <c r="C17" s="102">
        <v>15704.05006</v>
      </c>
      <c r="D17" s="102">
        <v>15418.110659999998</v>
      </c>
      <c r="E17" s="102">
        <v>15475.607959999998</v>
      </c>
      <c r="F17" s="102">
        <v>18215.136490000001</v>
      </c>
      <c r="G17" s="102">
        <v>17866.569800000001</v>
      </c>
      <c r="H17" s="102">
        <v>16886.914550000001</v>
      </c>
      <c r="I17" s="102">
        <v>16173.670049999999</v>
      </c>
      <c r="J17" s="136">
        <v>15771.739</v>
      </c>
      <c r="K17" s="102"/>
    </row>
    <row r="18" spans="1:11" s="39" customFormat="1" ht="19.5" customHeight="1">
      <c r="A18" s="35"/>
      <c r="B18" s="41" t="s">
        <v>116</v>
      </c>
      <c r="C18" s="102">
        <v>7951.3019999999997</v>
      </c>
      <c r="D18" s="102">
        <v>4184.8410000000003</v>
      </c>
      <c r="E18" s="102">
        <v>3902.0819999999999</v>
      </c>
      <c r="F18" s="102">
        <v>3928.35</v>
      </c>
      <c r="G18" s="102">
        <v>3165.6590000000001</v>
      </c>
      <c r="H18" s="102">
        <v>3324.8319999999999</v>
      </c>
      <c r="I18" s="102">
        <v>8300.7630000000008</v>
      </c>
      <c r="J18" s="136">
        <v>3599.748</v>
      </c>
      <c r="K18" s="102"/>
    </row>
    <row r="19" spans="1:11" s="39" customFormat="1" ht="19.5" customHeight="1" thickBot="1">
      <c r="A19" s="35"/>
      <c r="B19" s="31" t="s">
        <v>117</v>
      </c>
      <c r="C19" s="102">
        <v>11032.435000000001</v>
      </c>
      <c r="D19" s="102">
        <v>10056.030999999999</v>
      </c>
      <c r="E19" s="102">
        <v>11521.502999999999</v>
      </c>
      <c r="F19" s="102">
        <v>11186.752</v>
      </c>
      <c r="G19" s="102">
        <v>10993.540999999999</v>
      </c>
      <c r="H19" s="102">
        <v>9788.8070000000007</v>
      </c>
      <c r="I19" s="102">
        <v>9563.3490000000002</v>
      </c>
      <c r="J19" s="136">
        <v>9940.99</v>
      </c>
      <c r="K19" s="102"/>
    </row>
    <row r="20" spans="1:11" s="16" customFormat="1" ht="19.5" customHeight="1" thickBot="1">
      <c r="A20" s="64"/>
      <c r="B20" s="161" t="s">
        <v>118</v>
      </c>
      <c r="C20" s="124">
        <v>890905.65206000023</v>
      </c>
      <c r="D20" s="124">
        <v>868203.51365999994</v>
      </c>
      <c r="E20" s="124">
        <v>862899.1579600001</v>
      </c>
      <c r="F20" s="124">
        <v>825919.14548999991</v>
      </c>
      <c r="G20" s="124">
        <v>839854.19579999975</v>
      </c>
      <c r="H20" s="124">
        <v>836679.05555000005</v>
      </c>
      <c r="I20" s="124">
        <v>855793.01605000009</v>
      </c>
      <c r="J20" s="144">
        <v>844217.38999999978</v>
      </c>
      <c r="K20" s="102"/>
    </row>
    <row r="21" spans="1:11" s="39" customFormat="1" ht="15" customHeight="1">
      <c r="A21" s="35"/>
      <c r="B21" s="98"/>
      <c r="C21" s="32"/>
      <c r="D21" s="32"/>
      <c r="E21" s="32"/>
      <c r="F21" s="32"/>
      <c r="G21" s="32"/>
      <c r="H21" s="32"/>
      <c r="I21" s="32"/>
      <c r="J21" s="95"/>
      <c r="K21" s="102"/>
    </row>
    <row r="22" spans="1:11" s="16" customFormat="1" ht="19.5" customHeight="1">
      <c r="A22" s="93" t="s">
        <v>119</v>
      </c>
      <c r="B22" s="98"/>
      <c r="C22" s="32"/>
      <c r="D22" s="32"/>
      <c r="E22" s="32"/>
      <c r="F22" s="32"/>
      <c r="G22" s="32"/>
      <c r="H22" s="32"/>
      <c r="I22" s="32"/>
      <c r="J22" s="95"/>
      <c r="K22" s="102"/>
    </row>
    <row r="23" spans="1:11" s="16" customFormat="1" ht="19.5" customHeight="1">
      <c r="A23" s="9"/>
      <c r="B23" s="96" t="s">
        <v>120</v>
      </c>
      <c r="C23" s="102">
        <v>118526.742853</v>
      </c>
      <c r="D23" s="102">
        <v>126557.25</v>
      </c>
      <c r="E23" s="102">
        <v>124874.497</v>
      </c>
      <c r="F23" s="102">
        <v>107829.65300000001</v>
      </c>
      <c r="G23" s="102">
        <v>118327.62699999999</v>
      </c>
      <c r="H23" s="102">
        <v>109862.50599999999</v>
      </c>
      <c r="I23" s="102">
        <v>116976.556</v>
      </c>
      <c r="J23" s="136">
        <v>106036.913</v>
      </c>
      <c r="K23" s="102"/>
    </row>
    <row r="24" spans="1:11" s="16" customFormat="1" ht="19.5" customHeight="1">
      <c r="A24" s="9"/>
      <c r="B24" s="96" t="s">
        <v>121</v>
      </c>
      <c r="C24" s="102">
        <v>552367.31414699997</v>
      </c>
      <c r="D24" s="102">
        <v>548351.96400000004</v>
      </c>
      <c r="E24" s="102">
        <v>544224.20400000003</v>
      </c>
      <c r="F24" s="102">
        <v>557379.478</v>
      </c>
      <c r="G24" s="102">
        <v>560162.76099999994</v>
      </c>
      <c r="H24" s="102">
        <v>561004.51199999999</v>
      </c>
      <c r="I24" s="102">
        <v>554907.79</v>
      </c>
      <c r="J24" s="136">
        <v>560687.78899999999</v>
      </c>
      <c r="K24" s="102"/>
    </row>
    <row r="25" spans="1:11" s="39" customFormat="1" ht="19.5" customHeight="1">
      <c r="A25" s="35"/>
      <c r="B25" s="31" t="s">
        <v>122</v>
      </c>
      <c r="C25" s="102">
        <v>92993.706999999995</v>
      </c>
      <c r="D25" s="102">
        <v>77832</v>
      </c>
      <c r="E25" s="102">
        <v>77498.808000000005</v>
      </c>
      <c r="F25" s="102">
        <v>63799.483</v>
      </c>
      <c r="G25" s="102">
        <v>62621.514000000003</v>
      </c>
      <c r="H25" s="102">
        <v>63637.078999999998</v>
      </c>
      <c r="I25" s="102">
        <v>72237.054000000004</v>
      </c>
      <c r="J25" s="136">
        <v>77134.714999999997</v>
      </c>
      <c r="K25" s="102"/>
    </row>
    <row r="26" spans="1:11" s="16" customFormat="1" ht="19.5" customHeight="1">
      <c r="A26" s="9"/>
      <c r="B26" s="31" t="s">
        <v>123</v>
      </c>
      <c r="C26" s="102">
        <v>758.70100000000002</v>
      </c>
      <c r="D26" s="102">
        <v>683.52800000000002</v>
      </c>
      <c r="E26" s="102">
        <v>700.279</v>
      </c>
      <c r="F26" s="102">
        <v>710.70299999999997</v>
      </c>
      <c r="G26" s="102">
        <v>637.55899999999997</v>
      </c>
      <c r="H26" s="102">
        <v>649.21699999999998</v>
      </c>
      <c r="I26" s="102">
        <v>626.51400000000001</v>
      </c>
      <c r="J26" s="136">
        <v>566.96699999999998</v>
      </c>
      <c r="K26" s="102"/>
    </row>
    <row r="27" spans="1:11" s="16" customFormat="1" ht="19.5" customHeight="1">
      <c r="A27" s="9"/>
      <c r="B27" s="31" t="s">
        <v>111</v>
      </c>
      <c r="C27" s="102">
        <v>20061.741000000002</v>
      </c>
      <c r="D27" s="102">
        <v>16142.071</v>
      </c>
      <c r="E27" s="102">
        <v>15042.088</v>
      </c>
      <c r="F27" s="102">
        <v>12745.328</v>
      </c>
      <c r="G27" s="102">
        <v>13520.581</v>
      </c>
      <c r="H27" s="102">
        <v>15018.130999999999</v>
      </c>
      <c r="I27" s="102">
        <v>16443.736000000001</v>
      </c>
      <c r="J27" s="136">
        <v>15150.47</v>
      </c>
      <c r="K27" s="102"/>
    </row>
    <row r="28" spans="1:11" s="39" customFormat="1" ht="19.5" customHeight="1">
      <c r="A28" s="35"/>
      <c r="B28" s="31" t="s">
        <v>84</v>
      </c>
      <c r="C28" s="102">
        <v>8772.7411770000017</v>
      </c>
      <c r="D28" s="102">
        <v>8691.5071769999995</v>
      </c>
      <c r="E28" s="102">
        <v>8772.956177</v>
      </c>
      <c r="F28" s="102">
        <v>9427.0086870000014</v>
      </c>
      <c r="G28" s="102">
        <v>9082.7376870000007</v>
      </c>
      <c r="H28" s="102">
        <v>9570.0476870000002</v>
      </c>
      <c r="I28" s="102">
        <v>9721.0093029999989</v>
      </c>
      <c r="J28" s="136">
        <v>10623.012000000001</v>
      </c>
      <c r="K28" s="102"/>
    </row>
    <row r="29" spans="1:11" s="16" customFormat="1" ht="19.5" customHeight="1">
      <c r="A29" s="9"/>
      <c r="B29" s="31" t="s">
        <v>124</v>
      </c>
      <c r="C29" s="102">
        <v>5588.0090599999994</v>
      </c>
      <c r="D29" s="102">
        <v>3010.2106599999997</v>
      </c>
      <c r="E29" s="102">
        <v>3029.7499599999996</v>
      </c>
      <c r="F29" s="102">
        <v>2281.2884899999999</v>
      </c>
      <c r="G29" s="102">
        <v>2387.4198000000006</v>
      </c>
      <c r="H29" s="102">
        <v>1779.44355</v>
      </c>
      <c r="I29" s="102">
        <v>1887.3940499999999</v>
      </c>
      <c r="J29" s="136">
        <v>1750.4570000000001</v>
      </c>
      <c r="K29" s="102"/>
    </row>
    <row r="30" spans="1:11" s="39" customFormat="1" ht="19.5" customHeight="1">
      <c r="A30" s="35"/>
      <c r="B30" s="31" t="s">
        <v>125</v>
      </c>
      <c r="C30" s="102">
        <v>5964.1849999999995</v>
      </c>
      <c r="D30" s="102">
        <v>2227.9409999999998</v>
      </c>
      <c r="E30" s="102">
        <v>2101.6309999999999</v>
      </c>
      <c r="F30" s="102">
        <v>2128.6170000000002</v>
      </c>
      <c r="G30" s="102">
        <v>1446.8009999999999</v>
      </c>
      <c r="H30" s="102">
        <v>1401.1980000000001</v>
      </c>
      <c r="I30" s="102">
        <v>6885.4840000000004</v>
      </c>
      <c r="J30" s="136">
        <v>1650.4580000000001</v>
      </c>
      <c r="K30" s="102"/>
    </row>
    <row r="31" spans="1:11" s="16" customFormat="1" ht="19.5" customHeight="1">
      <c r="A31" s="9"/>
      <c r="B31" s="31" t="s">
        <v>126</v>
      </c>
      <c r="C31" s="102">
        <v>19436.011822999997</v>
      </c>
      <c r="D31" s="102">
        <v>19680.870823000001</v>
      </c>
      <c r="E31" s="102">
        <v>21513.142823000002</v>
      </c>
      <c r="F31" s="102">
        <v>19561.901312999998</v>
      </c>
      <c r="G31" s="102">
        <v>20816.450312999998</v>
      </c>
      <c r="H31" s="102">
        <v>21585.178313</v>
      </c>
      <c r="I31" s="102">
        <v>21275.460696999999</v>
      </c>
      <c r="J31" s="136">
        <v>17781.005000000001</v>
      </c>
      <c r="K31" s="102"/>
    </row>
    <row r="32" spans="1:11" s="16" customFormat="1" ht="19.5" customHeight="1" thickBot="1">
      <c r="A32" s="9"/>
      <c r="B32" s="31" t="s">
        <v>91</v>
      </c>
      <c r="C32" s="102">
        <v>4186.067</v>
      </c>
      <c r="D32" s="102">
        <v>3830.721</v>
      </c>
      <c r="E32" s="102">
        <v>3962.9369999999999</v>
      </c>
      <c r="F32" s="102">
        <v>3333.8220000000001</v>
      </c>
      <c r="G32" s="102">
        <v>3390.8530000000001</v>
      </c>
      <c r="H32" s="102">
        <v>3234.4670000000001</v>
      </c>
      <c r="I32" s="102">
        <v>3474.9630000000002</v>
      </c>
      <c r="J32" s="136">
        <v>3445.819</v>
      </c>
      <c r="K32" s="102"/>
    </row>
    <row r="33" spans="1:11" s="16" customFormat="1" ht="19.5" customHeight="1" thickBot="1">
      <c r="A33" s="64"/>
      <c r="B33" s="161" t="s">
        <v>127</v>
      </c>
      <c r="C33" s="124">
        <v>62250.432000000001</v>
      </c>
      <c r="D33" s="124">
        <v>61195.45</v>
      </c>
      <c r="E33" s="124">
        <v>61178.864999999998</v>
      </c>
      <c r="F33" s="124">
        <v>46721.863000000005</v>
      </c>
      <c r="G33" s="124">
        <v>47459.892</v>
      </c>
      <c r="H33" s="124">
        <v>48937.275999999998</v>
      </c>
      <c r="I33" s="124">
        <v>51357.055</v>
      </c>
      <c r="J33" s="144">
        <v>49389.799999999996</v>
      </c>
      <c r="K33" s="102"/>
    </row>
    <row r="34" spans="1:11" s="39" customFormat="1" ht="19.5" customHeight="1">
      <c r="A34" s="35"/>
      <c r="B34" s="99" t="s">
        <v>128</v>
      </c>
      <c r="C34" s="102">
        <v>62412.031000000003</v>
      </c>
      <c r="D34" s="102">
        <v>61259.017999999996</v>
      </c>
      <c r="E34" s="102">
        <v>60874.087</v>
      </c>
      <c r="F34" s="102">
        <v>61001.696000000004</v>
      </c>
      <c r="G34" s="102">
        <v>46595.010999999999</v>
      </c>
      <c r="H34" s="102">
        <v>47639.81</v>
      </c>
      <c r="I34" s="102">
        <v>49139.178</v>
      </c>
      <c r="J34" s="136">
        <v>48065.34</v>
      </c>
      <c r="K34" s="102"/>
    </row>
    <row r="35" spans="1:11" s="39" customFormat="1" ht="19.5" customHeight="1">
      <c r="A35" s="35"/>
      <c r="B35" s="99" t="s">
        <v>129</v>
      </c>
      <c r="C35" s="102"/>
      <c r="D35" s="102"/>
      <c r="E35" s="102"/>
      <c r="F35" s="102"/>
      <c r="G35" s="102"/>
      <c r="H35" s="102"/>
      <c r="I35" s="102"/>
      <c r="J35" s="136"/>
      <c r="K35" s="102"/>
    </row>
    <row r="36" spans="1:11" s="39" customFormat="1" ht="19.5" customHeight="1">
      <c r="A36" s="35"/>
      <c r="B36" s="99" t="s">
        <v>130</v>
      </c>
      <c r="C36" s="102">
        <v>-610.14099999999996</v>
      </c>
      <c r="D36" s="102">
        <v>-873.53</v>
      </c>
      <c r="E36" s="102">
        <v>-709.09900000000005</v>
      </c>
      <c r="F36" s="102">
        <v>-315.00099999999998</v>
      </c>
      <c r="G36" s="102">
        <v>152.459</v>
      </c>
      <c r="H36" s="102">
        <v>181.77099999999999</v>
      </c>
      <c r="I36" s="102">
        <v>380.42099999999999</v>
      </c>
      <c r="J36" s="136">
        <v>-683.43499999999995</v>
      </c>
      <c r="K36" s="102"/>
    </row>
    <row r="37" spans="1:11" s="39" customFormat="1" ht="19.5" customHeight="1" thickBot="1">
      <c r="A37" s="35"/>
      <c r="B37" s="99" t="s">
        <v>131</v>
      </c>
      <c r="C37" s="102">
        <v>448.54199999999997</v>
      </c>
      <c r="D37" s="102">
        <v>809.96199999999999</v>
      </c>
      <c r="E37" s="102">
        <v>1013.877</v>
      </c>
      <c r="F37" s="102">
        <v>-13964.832</v>
      </c>
      <c r="G37" s="102">
        <v>712.42200000000003</v>
      </c>
      <c r="H37" s="102">
        <v>1115.6949999999999</v>
      </c>
      <c r="I37" s="102">
        <v>1837.4559999999999</v>
      </c>
      <c r="J37" s="136">
        <v>2007.895</v>
      </c>
      <c r="K37" s="102"/>
    </row>
    <row r="38" spans="1:11" s="16" customFormat="1" ht="19.5" customHeight="1" thickBot="1">
      <c r="A38" s="145"/>
      <c r="B38" s="161" t="s">
        <v>132</v>
      </c>
      <c r="C38" s="124">
        <v>890905.65206000011</v>
      </c>
      <c r="D38" s="124">
        <v>868203.51366000006</v>
      </c>
      <c r="E38" s="124">
        <v>862899.1579600001</v>
      </c>
      <c r="F38" s="124">
        <v>825919.14549000002</v>
      </c>
      <c r="G38" s="124">
        <v>839854.19579999999</v>
      </c>
      <c r="H38" s="124">
        <v>836679.05554999993</v>
      </c>
      <c r="I38" s="124">
        <v>855793.01605000009</v>
      </c>
      <c r="J38" s="144">
        <v>844217.40500000003</v>
      </c>
      <c r="K38" s="102"/>
    </row>
    <row r="39" spans="1:11" ht="15" customHeight="1">
      <c r="A39" s="69"/>
      <c r="B39" s="5"/>
      <c r="C39" s="52"/>
      <c r="D39" s="52"/>
      <c r="E39" s="52"/>
      <c r="F39" s="52"/>
      <c r="G39" s="52"/>
      <c r="H39" s="52"/>
      <c r="I39" s="52"/>
      <c r="J39" s="52"/>
    </row>
    <row r="40" spans="1:11" ht="15" customHeight="1">
      <c r="A40" s="54"/>
      <c r="B40" s="40"/>
      <c r="C40" s="37"/>
      <c r="D40" s="37"/>
      <c r="E40" s="37"/>
      <c r="F40" s="37"/>
      <c r="G40" s="37"/>
      <c r="H40" s="37"/>
      <c r="I40" s="37"/>
      <c r="J40" s="37"/>
    </row>
    <row r="41" spans="1:11" ht="15" customHeight="1">
      <c r="A41" s="54"/>
      <c r="B41" s="36"/>
      <c r="C41" s="37"/>
      <c r="D41" s="37"/>
      <c r="E41" s="37"/>
      <c r="F41" s="37"/>
      <c r="G41" s="37"/>
      <c r="H41" s="247"/>
      <c r="I41" s="37"/>
      <c r="J41" s="37"/>
    </row>
    <row r="42" spans="1:11" ht="15" customHeight="1">
      <c r="A42" s="47"/>
      <c r="B42" s="40"/>
      <c r="C42" s="37"/>
      <c r="D42" s="37"/>
      <c r="E42" s="37"/>
      <c r="F42" s="37"/>
      <c r="G42" s="37"/>
      <c r="H42" s="37"/>
      <c r="I42" s="37"/>
      <c r="J42" s="37"/>
    </row>
    <row r="43" spans="1:11" ht="15" customHeight="1">
      <c r="A43" s="69"/>
      <c r="B43" s="100"/>
      <c r="C43" s="55"/>
      <c r="D43" s="55"/>
      <c r="E43" s="55"/>
      <c r="F43" s="55"/>
      <c r="G43" s="55"/>
      <c r="H43" s="55"/>
      <c r="I43" s="55"/>
      <c r="J43" s="55"/>
    </row>
  </sheetData>
  <mergeCells count="1">
    <mergeCell ref="A2:J2"/>
  </mergeCells>
  <phoneticPr fontId="4" type="noConversion"/>
  <printOptions horizontalCentered="1" verticalCentered="1"/>
  <pageMargins left="0.15748031496062992" right="0.15748031496062992" top="0.15748031496062992" bottom="0.16" header="3.937007874015748E-2" footer="0.15748031496062992"/>
  <pageSetup paperSize="9" scale="80" orientation="landscape" r:id="rId1"/>
  <headerFooter alignWithMargins="0"/>
  <ignoredErrors>
    <ignoredError sqref="C5:J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zoomScaleNormal="100" workbookViewId="0">
      <pane xSplit="2" ySplit="7" topLeftCell="C8" activePane="bottomRight" state="frozen"/>
      <selection activeCell="I41" sqref="I41"/>
      <selection pane="topRight" activeCell="I41" sqref="I41"/>
      <selection pane="bottomLeft" activeCell="I41" sqref="I41"/>
      <selection pane="bottomRight" activeCell="A2" sqref="A2:M2"/>
    </sheetView>
  </sheetViews>
  <sheetFormatPr defaultRowHeight="12.75"/>
  <cols>
    <col min="1" max="1" width="1" customWidth="1"/>
    <col min="2" max="2" width="49.7109375"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64" t="s">
        <v>65</v>
      </c>
      <c r="B2" s="264"/>
      <c r="C2" s="264"/>
      <c r="D2" s="264"/>
      <c r="E2" s="264"/>
      <c r="F2" s="264"/>
      <c r="G2" s="264"/>
      <c r="H2" s="264"/>
      <c r="I2" s="264"/>
      <c r="J2" s="264"/>
      <c r="K2" s="264"/>
      <c r="L2" s="264"/>
      <c r="M2" s="264"/>
      <c r="N2" s="72"/>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88" t="s">
        <v>202</v>
      </c>
      <c r="D5" s="189"/>
      <c r="E5" s="14" t="s">
        <v>4</v>
      </c>
      <c r="F5" s="15" t="s">
        <v>50</v>
      </c>
      <c r="G5" s="15" t="s">
        <v>66</v>
      </c>
      <c r="H5" s="15" t="s">
        <v>68</v>
      </c>
      <c r="I5" s="15" t="s">
        <v>69</v>
      </c>
      <c r="J5" s="15" t="s">
        <v>50</v>
      </c>
      <c r="K5" s="15" t="s">
        <v>66</v>
      </c>
      <c r="L5" s="15" t="s">
        <v>68</v>
      </c>
      <c r="M5" s="15" t="s">
        <v>69</v>
      </c>
      <c r="N5" s="10"/>
    </row>
    <row r="6" spans="1:14" s="16" customFormat="1" ht="15" customHeight="1">
      <c r="A6" s="9"/>
      <c r="B6" s="17" t="s">
        <v>6</v>
      </c>
      <c r="C6" s="18" t="s">
        <v>67</v>
      </c>
      <c r="D6" s="19" t="s">
        <v>101</v>
      </c>
      <c r="E6" s="30" t="s">
        <v>7</v>
      </c>
      <c r="F6" s="15" t="s">
        <v>101</v>
      </c>
      <c r="G6" s="15" t="s">
        <v>101</v>
      </c>
      <c r="H6" s="15" t="s">
        <v>101</v>
      </c>
      <c r="I6" s="15" t="s">
        <v>101</v>
      </c>
      <c r="J6" s="15" t="s">
        <v>67</v>
      </c>
      <c r="K6" s="15" t="s">
        <v>67</v>
      </c>
      <c r="L6" s="15" t="s">
        <v>67</v>
      </c>
      <c r="M6" s="15" t="s">
        <v>67</v>
      </c>
      <c r="N6" s="10"/>
    </row>
    <row r="7" spans="1:14" s="16" customFormat="1" ht="6" customHeight="1">
      <c r="A7" s="21"/>
      <c r="B7" s="22"/>
      <c r="C7" s="23"/>
      <c r="D7" s="24"/>
      <c r="E7" s="26"/>
      <c r="F7" s="27"/>
      <c r="G7" s="27"/>
      <c r="H7" s="27"/>
      <c r="I7" s="27"/>
      <c r="J7" s="27"/>
      <c r="K7" s="27"/>
      <c r="L7" s="27"/>
      <c r="M7" s="27"/>
      <c r="N7" s="29"/>
    </row>
    <row r="8" spans="1:14" s="16" customFormat="1" ht="19.5" customHeight="1">
      <c r="A8" s="9"/>
      <c r="B8" s="31" t="s">
        <v>70</v>
      </c>
      <c r="C8" s="101">
        <v>12292.606</v>
      </c>
      <c r="D8" s="102">
        <v>11893.511</v>
      </c>
      <c r="E8" s="63">
        <f t="shared" ref="E8:E25" si="0">IF(ISERROR(C8/D8-1)=TRUE,"n.m.",IF(OR(C8/D8-1&gt;150%=TRUE,C8/D8-1&lt;-100%=TRUE)=TRUE,"n.m.",C8/D8-1))</f>
        <v>3.3555692679815063E-2</v>
      </c>
      <c r="F8" s="102">
        <v>2929.76</v>
      </c>
      <c r="G8" s="102">
        <v>2959.317</v>
      </c>
      <c r="H8" s="102">
        <v>2943.741</v>
      </c>
      <c r="I8" s="102">
        <v>3060.6930000000002</v>
      </c>
      <c r="J8" s="102">
        <v>3023.971</v>
      </c>
      <c r="K8" s="102">
        <v>3136.48</v>
      </c>
      <c r="L8" s="102">
        <v>3079.3879999999999</v>
      </c>
      <c r="M8" s="102">
        <v>3052.7669999999998</v>
      </c>
      <c r="N8" s="34"/>
    </row>
    <row r="9" spans="1:14" s="16" customFormat="1" ht="19.5" customHeight="1">
      <c r="A9" s="9"/>
      <c r="B9" s="31" t="s">
        <v>71</v>
      </c>
      <c r="C9" s="101">
        <v>793.59400000000005</v>
      </c>
      <c r="D9" s="102">
        <v>964.05600000000004</v>
      </c>
      <c r="E9" s="63">
        <f t="shared" si="0"/>
        <v>-0.17681752927215844</v>
      </c>
      <c r="F9" s="102">
        <v>143.857</v>
      </c>
      <c r="G9" s="102">
        <v>264.14600000000002</v>
      </c>
      <c r="H9" s="102">
        <v>362.19499999999999</v>
      </c>
      <c r="I9" s="102">
        <v>193.858</v>
      </c>
      <c r="J9" s="102">
        <v>103.931</v>
      </c>
      <c r="K9" s="102">
        <v>321.202</v>
      </c>
      <c r="L9" s="102">
        <v>177.77</v>
      </c>
      <c r="M9" s="102">
        <v>190.691</v>
      </c>
      <c r="N9" s="34"/>
    </row>
    <row r="10" spans="1:14" s="16" customFormat="1" ht="19.5" customHeight="1">
      <c r="A10" s="9"/>
      <c r="B10" s="31" t="s">
        <v>72</v>
      </c>
      <c r="C10" s="101">
        <v>7354.73</v>
      </c>
      <c r="D10" s="102">
        <v>7053.0010000000002</v>
      </c>
      <c r="E10" s="63">
        <f t="shared" si="0"/>
        <v>4.2780229295302785E-2</v>
      </c>
      <c r="F10" s="102">
        <v>1803.133</v>
      </c>
      <c r="G10" s="102">
        <v>1742.85</v>
      </c>
      <c r="H10" s="102">
        <v>1724.6559999999999</v>
      </c>
      <c r="I10" s="102">
        <v>1782.3620000000001</v>
      </c>
      <c r="J10" s="102">
        <v>1829.3710000000001</v>
      </c>
      <c r="K10" s="102">
        <v>1889.9670000000001</v>
      </c>
      <c r="L10" s="102">
        <v>1804.1320000000001</v>
      </c>
      <c r="M10" s="102">
        <v>1831.26</v>
      </c>
      <c r="N10" s="34"/>
    </row>
    <row r="11" spans="1:14" s="16" customFormat="1" ht="19.5" customHeight="1">
      <c r="A11" s="9"/>
      <c r="B11" s="31" t="s">
        <v>73</v>
      </c>
      <c r="C11" s="101">
        <v>1569.527</v>
      </c>
      <c r="D11" s="102">
        <v>2512.4490000000001</v>
      </c>
      <c r="E11" s="63">
        <f t="shared" si="0"/>
        <v>-0.37529995633742219</v>
      </c>
      <c r="F11" s="102">
        <v>640.13900000000001</v>
      </c>
      <c r="G11" s="102">
        <v>890.52</v>
      </c>
      <c r="H11" s="102">
        <v>389.76400000000001</v>
      </c>
      <c r="I11" s="102">
        <v>592.02599999999995</v>
      </c>
      <c r="J11" s="102">
        <v>477.47800000000001</v>
      </c>
      <c r="K11" s="102">
        <v>363.74799999999999</v>
      </c>
      <c r="L11" s="102">
        <v>388.04399999999998</v>
      </c>
      <c r="M11" s="102">
        <v>340.25700000000001</v>
      </c>
      <c r="N11" s="34"/>
    </row>
    <row r="12" spans="1:14" s="16" customFormat="1" ht="19.5" customHeight="1">
      <c r="A12" s="9"/>
      <c r="B12" s="31" t="s">
        <v>74</v>
      </c>
      <c r="C12" s="101">
        <v>172.73599999999999</v>
      </c>
      <c r="D12" s="102">
        <v>220.9</v>
      </c>
      <c r="E12" s="63">
        <f t="shared" si="0"/>
        <v>-0.21803531009506572</v>
      </c>
      <c r="F12" s="102">
        <v>54.887</v>
      </c>
      <c r="G12" s="102">
        <v>38.088999999999999</v>
      </c>
      <c r="H12" s="102">
        <v>106.874</v>
      </c>
      <c r="I12" s="102">
        <v>21.05</v>
      </c>
      <c r="J12" s="102">
        <v>44.610999999999997</v>
      </c>
      <c r="K12" s="102">
        <v>-12.07</v>
      </c>
      <c r="L12" s="102">
        <v>25.286000000000001</v>
      </c>
      <c r="M12" s="102">
        <v>114.90900000000001</v>
      </c>
      <c r="N12" s="34"/>
    </row>
    <row r="13" spans="1:14" s="39" customFormat="1" ht="19.5" customHeight="1">
      <c r="A13" s="35"/>
      <c r="B13" s="36" t="s">
        <v>75</v>
      </c>
      <c r="C13" s="103">
        <v>22183.192999999999</v>
      </c>
      <c r="D13" s="57">
        <v>22643.917000000001</v>
      </c>
      <c r="E13" s="89">
        <f t="shared" si="0"/>
        <v>-2.0346479807358486E-2</v>
      </c>
      <c r="F13" s="57">
        <v>5571.7759999999998</v>
      </c>
      <c r="G13" s="57">
        <v>5894.9219999999996</v>
      </c>
      <c r="H13" s="57">
        <v>5527.23</v>
      </c>
      <c r="I13" s="57">
        <v>5649.9889999999996</v>
      </c>
      <c r="J13" s="57">
        <v>5479.3620000000001</v>
      </c>
      <c r="K13" s="57">
        <v>5699.3270000000002</v>
      </c>
      <c r="L13" s="57">
        <v>5474.62</v>
      </c>
      <c r="M13" s="57">
        <v>5529.884</v>
      </c>
      <c r="N13" s="15"/>
    </row>
    <row r="14" spans="1:14" s="16" customFormat="1" ht="19.5" customHeight="1">
      <c r="A14" s="9"/>
      <c r="B14" s="31" t="s">
        <v>76</v>
      </c>
      <c r="C14" s="101">
        <v>-8053.2870000000003</v>
      </c>
      <c r="D14" s="102">
        <v>-8227.9189999999999</v>
      </c>
      <c r="E14" s="63">
        <f t="shared" si="0"/>
        <v>-2.1224321727036921E-2</v>
      </c>
      <c r="F14" s="102">
        <v>-2107.1880000000001</v>
      </c>
      <c r="G14" s="102">
        <v>-2070.027</v>
      </c>
      <c r="H14" s="102">
        <v>-2043.4970000000001</v>
      </c>
      <c r="I14" s="102">
        <v>-2007.2070000000001</v>
      </c>
      <c r="J14" s="102">
        <v>-2046.5340000000001</v>
      </c>
      <c r="K14" s="102">
        <v>-1966.7809999999999</v>
      </c>
      <c r="L14" s="102">
        <v>-1993.431</v>
      </c>
      <c r="M14" s="102">
        <v>-2046.5409999999999</v>
      </c>
      <c r="N14" s="34"/>
    </row>
    <row r="15" spans="1:14" s="16" customFormat="1" ht="19.5" customHeight="1">
      <c r="A15" s="9"/>
      <c r="B15" s="31" t="s">
        <v>77</v>
      </c>
      <c r="C15" s="101">
        <v>-4989.7239999999993</v>
      </c>
      <c r="D15" s="102">
        <v>-4733.0020000000004</v>
      </c>
      <c r="E15" s="63">
        <f t="shared" si="0"/>
        <v>5.4240839112258632E-2</v>
      </c>
      <c r="F15" s="102">
        <v>-1165.0739999999998</v>
      </c>
      <c r="G15" s="102">
        <v>-1151.2559999999999</v>
      </c>
      <c r="H15" s="102">
        <v>-1135.2530000000002</v>
      </c>
      <c r="I15" s="102">
        <v>-1281.4190000000001</v>
      </c>
      <c r="J15" s="102">
        <v>-1243.096</v>
      </c>
      <c r="K15" s="102">
        <v>-1259.691</v>
      </c>
      <c r="L15" s="102">
        <v>-1219.3860000000002</v>
      </c>
      <c r="M15" s="102">
        <v>-1267.5510000000002</v>
      </c>
      <c r="N15" s="34"/>
    </row>
    <row r="16" spans="1:14" s="16" customFormat="1" ht="19.5" customHeight="1">
      <c r="A16" s="9"/>
      <c r="B16" s="31" t="s">
        <v>78</v>
      </c>
      <c r="C16" s="101">
        <v>689.21500000000003</v>
      </c>
      <c r="D16" s="102">
        <v>544.84400000000005</v>
      </c>
      <c r="E16" s="63">
        <f t="shared" si="0"/>
        <v>0.26497676399116066</v>
      </c>
      <c r="F16" s="102">
        <v>128.45699999999999</v>
      </c>
      <c r="G16" s="102">
        <v>115.736</v>
      </c>
      <c r="H16" s="102">
        <v>128</v>
      </c>
      <c r="I16" s="102">
        <v>172.65100000000001</v>
      </c>
      <c r="J16" s="102">
        <v>168.797</v>
      </c>
      <c r="K16" s="102">
        <v>176.953</v>
      </c>
      <c r="L16" s="102">
        <v>169.40899999999999</v>
      </c>
      <c r="M16" s="102">
        <v>174.05600000000001</v>
      </c>
      <c r="N16" s="34"/>
    </row>
    <row r="17" spans="1:14" s="16" customFormat="1" ht="19.5" customHeight="1">
      <c r="A17" s="9"/>
      <c r="B17" s="31" t="s">
        <v>79</v>
      </c>
      <c r="C17" s="101">
        <v>-893.50900000000001</v>
      </c>
      <c r="D17" s="102">
        <v>-1233.3130000000001</v>
      </c>
      <c r="E17" s="63">
        <f t="shared" si="0"/>
        <v>-0.27552129913493173</v>
      </c>
      <c r="F17" s="102">
        <v>-254.41800000000001</v>
      </c>
      <c r="G17" s="102">
        <v>-253.797</v>
      </c>
      <c r="H17" s="102">
        <v>-250.375</v>
      </c>
      <c r="I17" s="102">
        <v>-474.72300000000001</v>
      </c>
      <c r="J17" s="102">
        <v>-215.88300000000001</v>
      </c>
      <c r="K17" s="102">
        <v>-218.74700000000001</v>
      </c>
      <c r="L17" s="102">
        <v>-219.50399999999999</v>
      </c>
      <c r="M17" s="102">
        <v>-239.375</v>
      </c>
      <c r="N17" s="34"/>
    </row>
    <row r="18" spans="1:14" s="39" customFormat="1" ht="19.5" customHeight="1">
      <c r="A18" s="35"/>
      <c r="B18" s="40" t="s">
        <v>80</v>
      </c>
      <c r="C18" s="103">
        <v>-13247.305</v>
      </c>
      <c r="D18" s="57">
        <v>-13649.39</v>
      </c>
      <c r="E18" s="89">
        <f t="shared" si="0"/>
        <v>-2.9458092999027685E-2</v>
      </c>
      <c r="F18" s="57">
        <v>-3398.223</v>
      </c>
      <c r="G18" s="57">
        <v>-3359.3440000000001</v>
      </c>
      <c r="H18" s="57">
        <v>-3301.125</v>
      </c>
      <c r="I18" s="57">
        <v>-3590.6979999999999</v>
      </c>
      <c r="J18" s="57">
        <v>-3336.7159999999999</v>
      </c>
      <c r="K18" s="57">
        <v>-3268.2660000000001</v>
      </c>
      <c r="L18" s="57">
        <v>-3262.9119999999998</v>
      </c>
      <c r="M18" s="57">
        <v>-3379.4110000000001</v>
      </c>
      <c r="N18" s="15"/>
    </row>
    <row r="19" spans="1:14" s="39" customFormat="1" ht="19.5" customHeight="1">
      <c r="A19" s="35"/>
      <c r="B19" s="40" t="s">
        <v>81</v>
      </c>
      <c r="C19" s="103">
        <v>8935.8880000000008</v>
      </c>
      <c r="D19" s="57">
        <v>8994.527</v>
      </c>
      <c r="E19" s="89">
        <f t="shared" si="0"/>
        <v>-6.5194089694765589E-3</v>
      </c>
      <c r="F19" s="57">
        <v>2173.5529999999999</v>
      </c>
      <c r="G19" s="57">
        <v>2535.578</v>
      </c>
      <c r="H19" s="57">
        <v>2226.105</v>
      </c>
      <c r="I19" s="57">
        <v>2059.2910000000002</v>
      </c>
      <c r="J19" s="57">
        <v>2142.6460000000002</v>
      </c>
      <c r="K19" s="57">
        <v>2431.0610000000001</v>
      </c>
      <c r="L19" s="57">
        <v>2211.7080000000001</v>
      </c>
      <c r="M19" s="57">
        <v>2150.473</v>
      </c>
      <c r="N19" s="15"/>
    </row>
    <row r="20" spans="1:14" s="16" customFormat="1" ht="19.5" customHeight="1">
      <c r="A20" s="9"/>
      <c r="B20" s="41" t="s">
        <v>82</v>
      </c>
      <c r="C20" s="101">
        <v>-2134.7669999999998</v>
      </c>
      <c r="D20" s="102">
        <v>-3760.4569999999999</v>
      </c>
      <c r="E20" s="63">
        <f t="shared" si="0"/>
        <v>-0.43231181742006364</v>
      </c>
      <c r="F20" s="102">
        <v>-531.07100000000003</v>
      </c>
      <c r="G20" s="102">
        <v>-611.49199999999996</v>
      </c>
      <c r="H20" s="102">
        <v>-585.10900000000004</v>
      </c>
      <c r="I20" s="102">
        <v>-2032.7850000000001</v>
      </c>
      <c r="J20" s="102">
        <v>-522.19899999999996</v>
      </c>
      <c r="K20" s="102">
        <v>-603.94299999999998</v>
      </c>
      <c r="L20" s="102">
        <v>-254.36500000000001</v>
      </c>
      <c r="M20" s="102">
        <v>-754.26</v>
      </c>
      <c r="N20" s="34"/>
    </row>
    <row r="21" spans="1:14" s="39" customFormat="1" ht="19.5" customHeight="1">
      <c r="A21" s="35"/>
      <c r="B21" s="40" t="s">
        <v>83</v>
      </c>
      <c r="C21" s="103">
        <v>6801.1210000000001</v>
      </c>
      <c r="D21" s="57">
        <v>5234.07</v>
      </c>
      <c r="E21" s="89">
        <f t="shared" si="0"/>
        <v>0.29939435276945092</v>
      </c>
      <c r="F21" s="57">
        <v>1642.482</v>
      </c>
      <c r="G21" s="57">
        <v>1924.086</v>
      </c>
      <c r="H21" s="57">
        <v>1640.9960000000001</v>
      </c>
      <c r="I21" s="57">
        <v>26.506</v>
      </c>
      <c r="J21" s="57">
        <v>1620.4469999999999</v>
      </c>
      <c r="K21" s="57">
        <v>1827.1179999999999</v>
      </c>
      <c r="L21" s="57">
        <v>1957.3430000000001</v>
      </c>
      <c r="M21" s="57">
        <v>1396.213</v>
      </c>
      <c r="N21" s="15"/>
    </row>
    <row r="22" spans="1:14" s="16" customFormat="1" ht="19.5" customHeight="1">
      <c r="A22" s="9"/>
      <c r="B22" s="31" t="s">
        <v>84</v>
      </c>
      <c r="C22" s="101">
        <v>-326.16800000000001</v>
      </c>
      <c r="D22" s="102">
        <v>-927.12</v>
      </c>
      <c r="E22" s="63">
        <f t="shared" si="0"/>
        <v>-0.6481922512727587</v>
      </c>
      <c r="F22" s="102">
        <v>-95.497</v>
      </c>
      <c r="G22" s="102">
        <v>-168.203</v>
      </c>
      <c r="H22" s="102">
        <v>-154.49799999999999</v>
      </c>
      <c r="I22" s="102">
        <v>-508.92200000000003</v>
      </c>
      <c r="J22" s="102">
        <v>6.524</v>
      </c>
      <c r="K22" s="102">
        <v>-147.88800000000001</v>
      </c>
      <c r="L22" s="102">
        <v>-145.52699999999999</v>
      </c>
      <c r="M22" s="102">
        <v>-39.277000000000001</v>
      </c>
      <c r="N22" s="34"/>
    </row>
    <row r="23" spans="1:14" s="16" customFormat="1" ht="19.5" customHeight="1">
      <c r="A23" s="9"/>
      <c r="B23" s="31" t="s">
        <v>85</v>
      </c>
      <c r="C23" s="101">
        <v>-2.415</v>
      </c>
      <c r="D23" s="102">
        <v>-718.74699999999996</v>
      </c>
      <c r="E23" s="63">
        <f t="shared" si="0"/>
        <v>-0.99663998597559367</v>
      </c>
      <c r="F23" s="102">
        <v>-3.0760000000000001</v>
      </c>
      <c r="G23" s="102">
        <v>-8.5250000000000004</v>
      </c>
      <c r="H23" s="102">
        <v>-14.7</v>
      </c>
      <c r="I23" s="102">
        <v>-692.44600000000003</v>
      </c>
      <c r="J23" s="102">
        <v>-3.4660000000000002</v>
      </c>
      <c r="K23" s="102">
        <v>-23.364000000000001</v>
      </c>
      <c r="L23" s="102">
        <v>-3.5249999999999999</v>
      </c>
      <c r="M23" s="102">
        <v>27.94</v>
      </c>
      <c r="N23" s="34"/>
    </row>
    <row r="24" spans="1:14" s="16" customFormat="1" ht="19.5" customHeight="1">
      <c r="A24" s="9"/>
      <c r="B24" s="31" t="s">
        <v>86</v>
      </c>
      <c r="C24" s="101">
        <v>171.09399999999999</v>
      </c>
      <c r="D24" s="102">
        <v>898.00599999999997</v>
      </c>
      <c r="E24" s="63">
        <f t="shared" si="0"/>
        <v>-0.80947343336236055</v>
      </c>
      <c r="F24" s="102">
        <v>20.236999999999998</v>
      </c>
      <c r="G24" s="102">
        <v>-18.731999999999999</v>
      </c>
      <c r="H24" s="102">
        <v>-21.632999999999999</v>
      </c>
      <c r="I24" s="102">
        <v>918.13400000000001</v>
      </c>
      <c r="J24" s="102">
        <v>62.453000000000003</v>
      </c>
      <c r="K24" s="102">
        <v>42.283999999999999</v>
      </c>
      <c r="L24" s="102">
        <v>46.036999999999999</v>
      </c>
      <c r="M24" s="102">
        <v>20.32</v>
      </c>
      <c r="N24" s="34"/>
    </row>
    <row r="25" spans="1:14" s="187" customFormat="1" ht="19.5" customHeight="1">
      <c r="A25" s="185"/>
      <c r="B25" s="40" t="s">
        <v>87</v>
      </c>
      <c r="C25" s="103">
        <v>6643.6319999999996</v>
      </c>
      <c r="D25" s="57">
        <v>4486.2089999999998</v>
      </c>
      <c r="E25" s="89">
        <f t="shared" si="0"/>
        <v>0.48090113501176601</v>
      </c>
      <c r="F25" s="57">
        <v>1564.146</v>
      </c>
      <c r="G25" s="57">
        <v>1728.626</v>
      </c>
      <c r="H25" s="57">
        <v>1450.165</v>
      </c>
      <c r="I25" s="57">
        <v>-256.72800000000001</v>
      </c>
      <c r="J25" s="57">
        <v>1685.9580000000001</v>
      </c>
      <c r="K25" s="57">
        <v>1698.15</v>
      </c>
      <c r="L25" s="57">
        <v>1854.328</v>
      </c>
      <c r="M25" s="57">
        <v>1405.1959999999999</v>
      </c>
      <c r="N25" s="186"/>
    </row>
    <row r="26" spans="1:14" s="187" customFormat="1" ht="19.5" customHeight="1" thickBot="1">
      <c r="A26" s="185"/>
      <c r="B26" s="40" t="s">
        <v>199</v>
      </c>
      <c r="C26" s="104">
        <v>3748.835</v>
      </c>
      <c r="D26" s="105">
        <v>-7445.357</v>
      </c>
      <c r="E26" s="90" t="str">
        <f t="shared" ref="E26" si="1">IF(ISERROR(C26/D26-1)=TRUE,"n.m.",IF(OR(C26/D26-1&gt;150%=TRUE,C26/D26-1&lt;-100%=TRUE)=TRUE,"n.m.",C26/D26-1))</f>
        <v>n.m.</v>
      </c>
      <c r="F26" s="57">
        <v>896.85299999999995</v>
      </c>
      <c r="G26" s="57">
        <v>981.42399999999998</v>
      </c>
      <c r="H26" s="57">
        <v>876.61800000000005</v>
      </c>
      <c r="I26" s="57">
        <v>-10200.252</v>
      </c>
      <c r="J26" s="57">
        <v>1011.595</v>
      </c>
      <c r="K26" s="57">
        <v>768.14</v>
      </c>
      <c r="L26" s="57">
        <v>1101.598</v>
      </c>
      <c r="M26" s="57">
        <v>867.50199999999995</v>
      </c>
      <c r="N26" s="186"/>
    </row>
    <row r="27" spans="1:14" s="39" customFormat="1" ht="19.5" customHeight="1">
      <c r="A27" s="35"/>
      <c r="B27" s="40"/>
      <c r="C27" s="57"/>
      <c r="D27" s="57"/>
      <c r="E27" s="38"/>
      <c r="F27" s="57"/>
      <c r="G27" s="57"/>
      <c r="H27" s="57"/>
      <c r="I27" s="57"/>
      <c r="J27" s="57"/>
      <c r="K27" s="57"/>
      <c r="L27" s="57"/>
      <c r="M27" s="57"/>
      <c r="N27" s="15"/>
    </row>
    <row r="28" spans="1:14" ht="9" customHeight="1">
      <c r="A28" s="5"/>
      <c r="B28" s="4"/>
      <c r="C28" s="43"/>
      <c r="D28" s="43"/>
      <c r="E28" s="7"/>
      <c r="F28" s="43"/>
      <c r="G28" s="43"/>
      <c r="H28" s="43"/>
      <c r="I28" s="43"/>
      <c r="J28" s="43"/>
      <c r="K28" s="43"/>
      <c r="L28" s="43"/>
      <c r="M28" s="43"/>
      <c r="N28" s="44"/>
    </row>
    <row r="29" spans="1:14" ht="19.5" customHeight="1">
      <c r="A29" s="45" t="s">
        <v>102</v>
      </c>
      <c r="B29" s="46"/>
      <c r="C29" s="43"/>
      <c r="D29" s="43"/>
      <c r="E29" s="7"/>
      <c r="F29" s="43"/>
      <c r="G29" s="43"/>
      <c r="H29" s="43"/>
      <c r="I29" s="43"/>
      <c r="J29" s="43"/>
      <c r="K29" s="43"/>
      <c r="L29" s="43"/>
      <c r="M29" s="43"/>
      <c r="N29" s="44"/>
    </row>
    <row r="30" spans="1:14" ht="19.5" customHeight="1">
      <c r="A30" s="47"/>
      <c r="B30" s="40" t="s">
        <v>95</v>
      </c>
      <c r="C30" s="48">
        <f>-C18/C13</f>
        <v>0.59717755690084839</v>
      </c>
      <c r="D30" s="48">
        <f>-D18/D13</f>
        <v>0.60278396180307492</v>
      </c>
      <c r="E30" s="49">
        <f>(C30-D30)*10000</f>
        <v>-56.064049022265252</v>
      </c>
      <c r="F30" s="48">
        <f t="shared" ref="F30:K30" si="2">-F18/F13</f>
        <v>0.60989942883561721</v>
      </c>
      <c r="G30" s="48">
        <f t="shared" si="2"/>
        <v>0.56987081423638863</v>
      </c>
      <c r="H30" s="48">
        <f t="shared" si="2"/>
        <v>0.5972476267497463</v>
      </c>
      <c r="I30" s="48">
        <f t="shared" si="2"/>
        <v>0.63552300721293442</v>
      </c>
      <c r="J30" s="48">
        <f t="shared" si="2"/>
        <v>0.60896067826874734</v>
      </c>
      <c r="K30" s="48">
        <f t="shared" si="2"/>
        <v>0.57344770707137882</v>
      </c>
      <c r="L30" s="48">
        <f t="shared" ref="L30:M30" si="3">-L18/L13</f>
        <v>0.59600702879834577</v>
      </c>
      <c r="M30" s="48">
        <f t="shared" si="3"/>
        <v>0.61111788240042653</v>
      </c>
      <c r="N30" s="44"/>
    </row>
    <row r="31" spans="1:14" ht="19.5" customHeight="1">
      <c r="A31" s="47"/>
      <c r="B31" s="40" t="s">
        <v>96</v>
      </c>
      <c r="C31" s="50">
        <v>50.137482528893997</v>
      </c>
      <c r="D31" s="50">
        <v>84.271361712430505</v>
      </c>
      <c r="E31" s="49">
        <f>(C31-D31)</f>
        <v>-34.133879183536507</v>
      </c>
      <c r="F31" s="57">
        <v>46.465044803468928</v>
      </c>
      <c r="G31" s="57">
        <v>54.687726814640939</v>
      </c>
      <c r="H31" s="57">
        <v>52.692925975880989</v>
      </c>
      <c r="I31" s="57">
        <v>186.35611756933289</v>
      </c>
      <c r="J31" s="57">
        <v>48.472291109116583</v>
      </c>
      <c r="K31" s="57">
        <v>56.474393300878297</v>
      </c>
      <c r="L31" s="57">
        <v>24.085929095670256</v>
      </c>
      <c r="M31" s="57">
        <v>71.491897738947173</v>
      </c>
      <c r="N31" s="44"/>
    </row>
    <row r="32" spans="1:14" ht="19.5" customHeight="1">
      <c r="A32" s="45" t="s">
        <v>103</v>
      </c>
      <c r="B32" s="51"/>
      <c r="C32" s="53"/>
      <c r="D32" s="53"/>
      <c r="E32" s="53"/>
      <c r="F32" s="52"/>
      <c r="G32" s="52"/>
      <c r="H32" s="52"/>
      <c r="I32" s="52"/>
      <c r="J32" s="52"/>
      <c r="K32" s="52"/>
      <c r="L32" s="52"/>
      <c r="M32" s="52"/>
      <c r="N32" s="5"/>
    </row>
    <row r="33" spans="1:14" ht="19.5" customHeight="1">
      <c r="A33" s="54"/>
      <c r="B33" s="40" t="s">
        <v>98</v>
      </c>
      <c r="C33" s="57">
        <v>423152.19099999999</v>
      </c>
      <c r="D33" s="57">
        <v>430310.99099999998</v>
      </c>
      <c r="E33" s="38">
        <f>IF(C33*D33&gt;0,C33/D33-1,"n.m.")</f>
        <v>-1.6636340111517156E-2</v>
      </c>
      <c r="F33" s="57">
        <v>448525.84399999998</v>
      </c>
      <c r="G33" s="57">
        <v>445995.886</v>
      </c>
      <c r="H33" s="57">
        <v>442334.36200000002</v>
      </c>
      <c r="I33" s="57">
        <v>430310.99099999998</v>
      </c>
      <c r="J33" s="57">
        <v>431540.57500000001</v>
      </c>
      <c r="K33" s="57">
        <v>423987.69500000001</v>
      </c>
      <c r="L33" s="57">
        <v>420870.72499999998</v>
      </c>
      <c r="M33" s="57">
        <v>423152.19099999999</v>
      </c>
      <c r="N33" s="5"/>
    </row>
    <row r="34" spans="1:14" ht="19.5" customHeight="1">
      <c r="A34" s="54"/>
      <c r="B34" s="36" t="s">
        <v>104</v>
      </c>
      <c r="C34" s="57">
        <v>558353.45700000005</v>
      </c>
      <c r="D34" s="57">
        <v>554901.79500000004</v>
      </c>
      <c r="E34" s="38">
        <f>IF(C34*D34&gt;0,C34/D34-1,"n.m.")</f>
        <v>6.2203114697079176E-3</v>
      </c>
      <c r="F34" s="57">
        <v>549686.18200000003</v>
      </c>
      <c r="G34" s="57">
        <v>545936.348</v>
      </c>
      <c r="H34" s="57">
        <v>541840.37199999997</v>
      </c>
      <c r="I34" s="57">
        <v>554901.79500000004</v>
      </c>
      <c r="J34" s="57">
        <v>557833.17299999995</v>
      </c>
      <c r="K34" s="57">
        <v>558643.15</v>
      </c>
      <c r="L34" s="57">
        <v>552572.755</v>
      </c>
      <c r="M34" s="57">
        <v>558353.45700000005</v>
      </c>
      <c r="N34" s="5"/>
    </row>
    <row r="35" spans="1:14" ht="19.5" customHeight="1">
      <c r="A35" s="47"/>
      <c r="B35" s="40" t="s">
        <v>189</v>
      </c>
      <c r="C35" s="57">
        <v>370142.67050000001</v>
      </c>
      <c r="D35" s="57">
        <v>353359.52399999998</v>
      </c>
      <c r="E35" s="38">
        <f>IF(C35*D35&gt;0,C35/D35-1,"n.m.")</f>
        <v>4.749595061147982E-2</v>
      </c>
      <c r="F35" s="57">
        <v>381948.46649999998</v>
      </c>
      <c r="G35" s="57">
        <v>371187.23450000002</v>
      </c>
      <c r="H35" s="57">
        <v>362575.717</v>
      </c>
      <c r="I35" s="57">
        <v>353359.52399999998</v>
      </c>
      <c r="J35" s="57">
        <v>383078.6545</v>
      </c>
      <c r="K35" s="57">
        <v>365239.24900000001</v>
      </c>
      <c r="L35" s="57">
        <v>368243.18800000002</v>
      </c>
      <c r="M35" s="57">
        <v>370142.67050000001</v>
      </c>
      <c r="N35" s="5"/>
    </row>
    <row r="36" spans="1:14" ht="19.5" customHeight="1">
      <c r="A36" s="45" t="s">
        <v>8</v>
      </c>
      <c r="B36" s="51"/>
      <c r="C36" s="57"/>
      <c r="D36" s="57"/>
      <c r="E36" s="56"/>
      <c r="F36" s="57"/>
      <c r="G36" s="57"/>
      <c r="H36" s="57"/>
      <c r="I36" s="57"/>
      <c r="J36" s="57"/>
      <c r="K36" s="57"/>
      <c r="L36" s="57"/>
      <c r="M36" s="57"/>
      <c r="N36" s="5"/>
    </row>
    <row r="37" spans="1:14" ht="19.5" customHeight="1">
      <c r="A37" s="5"/>
      <c r="B37" s="36" t="s">
        <v>99</v>
      </c>
      <c r="C37" s="57">
        <v>127171.927</v>
      </c>
      <c r="D37" s="57">
        <v>130147.402</v>
      </c>
      <c r="E37" s="38">
        <f>IF(C37*D37&gt;0,C37/D37-1,"n.m.")</f>
        <v>-2.2862346495399199E-2</v>
      </c>
      <c r="F37" s="57">
        <v>136280.36199999999</v>
      </c>
      <c r="G37" s="57">
        <v>131307.35999999999</v>
      </c>
      <c r="H37" s="57">
        <v>130253.18</v>
      </c>
      <c r="I37" s="57">
        <v>130147.402</v>
      </c>
      <c r="J37" s="57">
        <v>129351.76700000001</v>
      </c>
      <c r="K37" s="57">
        <v>128632.303</v>
      </c>
      <c r="L37" s="57">
        <v>128035.10799999999</v>
      </c>
      <c r="M37" s="57">
        <v>127171.927</v>
      </c>
      <c r="N37" s="5"/>
    </row>
    <row r="38" spans="1:14" s="60" customFormat="1">
      <c r="A38" s="58"/>
      <c r="B38" s="151"/>
      <c r="C38" s="50"/>
      <c r="D38" s="50"/>
      <c r="E38" s="58"/>
      <c r="F38" s="50"/>
      <c r="G38" s="50"/>
      <c r="H38" s="50"/>
      <c r="I38" s="50"/>
      <c r="J38" s="50"/>
      <c r="K38" s="50"/>
      <c r="L38" s="50"/>
      <c r="M38" s="50"/>
      <c r="N38" s="58"/>
    </row>
    <row r="39" spans="1:14" s="60" customFormat="1" ht="13.5">
      <c r="A39" s="58"/>
      <c r="B39" s="61"/>
      <c r="C39" s="58"/>
      <c r="D39" s="58"/>
      <c r="E39" s="59"/>
      <c r="F39" s="58"/>
      <c r="G39" s="58"/>
      <c r="H39" s="58"/>
      <c r="I39" s="58"/>
      <c r="J39" s="58"/>
      <c r="K39" s="58"/>
      <c r="L39" s="58"/>
      <c r="M39" s="58"/>
      <c r="N39" s="58"/>
    </row>
    <row r="40" spans="1:14" s="60" customFormat="1">
      <c r="A40" s="58"/>
      <c r="B40" s="58"/>
      <c r="C40" s="57"/>
      <c r="D40" s="57"/>
      <c r="E40" s="59"/>
      <c r="F40" s="172"/>
      <c r="G40" s="172"/>
      <c r="H40" s="172"/>
      <c r="I40" s="172"/>
      <c r="J40" s="172"/>
      <c r="K40" s="58"/>
      <c r="L40" s="58"/>
      <c r="M40" s="58"/>
      <c r="N40" s="58"/>
    </row>
    <row r="41" spans="1:14" s="60" customFormat="1">
      <c r="A41" s="58"/>
      <c r="B41" s="58"/>
      <c r="C41" s="57"/>
      <c r="D41" s="57"/>
      <c r="E41" s="57"/>
      <c r="F41" s="57"/>
      <c r="G41" s="57"/>
      <c r="H41" s="57"/>
      <c r="I41" s="57"/>
      <c r="J41" s="57"/>
      <c r="K41" s="57"/>
      <c r="L41" s="57"/>
      <c r="M41" s="57"/>
      <c r="N41" s="58"/>
    </row>
    <row r="42" spans="1:14" s="60" customFormat="1">
      <c r="A42" s="58"/>
      <c r="B42" s="58"/>
      <c r="C42" s="57"/>
      <c r="D42" s="57"/>
      <c r="E42" s="59"/>
      <c r="F42" s="172"/>
      <c r="G42" s="172"/>
      <c r="H42" s="172"/>
      <c r="I42" s="172"/>
      <c r="J42" s="172"/>
      <c r="K42" s="58"/>
      <c r="L42" s="58"/>
      <c r="M42" s="58"/>
      <c r="N42" s="58"/>
    </row>
    <row r="43" spans="1:14">
      <c r="C43" s="57"/>
      <c r="D43" s="57"/>
      <c r="G43" s="57"/>
      <c r="H43" s="57"/>
      <c r="I43" s="57"/>
      <c r="J43" s="57"/>
      <c r="K43" s="57"/>
      <c r="L43" s="57"/>
      <c r="M43" s="57"/>
    </row>
    <row r="44" spans="1:14">
      <c r="C44" s="57"/>
      <c r="D44" s="57"/>
      <c r="G44" s="57"/>
      <c r="H44" s="57"/>
      <c r="I44" s="57"/>
      <c r="J44" s="57"/>
      <c r="K44" s="57"/>
      <c r="L44" s="57"/>
      <c r="M44" s="57"/>
    </row>
    <row r="45" spans="1:14">
      <c r="C45" s="57"/>
      <c r="D45" s="57"/>
      <c r="G45" s="57"/>
      <c r="H45" s="57"/>
      <c r="I45" s="57"/>
      <c r="J45" s="57"/>
      <c r="K45" s="57"/>
      <c r="L45" s="57"/>
      <c r="M45" s="57"/>
    </row>
    <row r="47" spans="1:14" ht="9.9499999999999993" customHeight="1">
      <c r="C47" s="57"/>
      <c r="D47" s="57"/>
      <c r="G47" s="57"/>
      <c r="H47" s="57"/>
      <c r="I47" s="57"/>
      <c r="J47" s="57"/>
      <c r="K47" s="57"/>
      <c r="L47" s="57"/>
      <c r="M47" s="57"/>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C6:J6 K6:M6" numberStoredAsText="1"/>
    <ignoredError sqref="E28:E37 E8:E2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8"/>
  <sheetViews>
    <sheetView showGridLines="0" zoomScaleNormal="100" workbookViewId="0">
      <pane xSplit="3" ySplit="7" topLeftCell="D8" activePane="bottomRight" state="frozen"/>
      <selection activeCell="I41" sqref="I41"/>
      <selection pane="topRight" activeCell="I41" sqref="I41"/>
      <selection pane="bottomLeft" activeCell="I41" sqref="I41"/>
      <selection pane="bottomRight" activeCell="A2" sqref="A2:K2"/>
    </sheetView>
  </sheetViews>
  <sheetFormatPr defaultRowHeight="12.75"/>
  <cols>
    <col min="1" max="1" width="1.5703125" customWidth="1"/>
    <col min="2" max="2" width="1.42578125" customWidth="1"/>
    <col min="3" max="3" width="49.7109375" customWidth="1"/>
    <col min="4" max="11" width="13.140625" customWidth="1"/>
  </cols>
  <sheetData>
    <row r="1" spans="1:13" ht="15" customHeight="1">
      <c r="A1" s="5"/>
      <c r="B1" s="5"/>
      <c r="C1" s="6"/>
      <c r="D1" s="6"/>
      <c r="E1" s="5"/>
      <c r="F1" s="5"/>
      <c r="G1" s="5"/>
      <c r="H1" s="5"/>
      <c r="I1" s="5"/>
      <c r="J1" s="5"/>
      <c r="K1" s="5"/>
      <c r="L1" s="5"/>
    </row>
    <row r="2" spans="1:13" ht="30.75" customHeight="1">
      <c r="A2" s="264" t="s">
        <v>63</v>
      </c>
      <c r="B2" s="264"/>
      <c r="C2" s="264"/>
      <c r="D2" s="264"/>
      <c r="E2" s="264"/>
      <c r="F2" s="264"/>
      <c r="G2" s="264"/>
      <c r="H2" s="264"/>
      <c r="I2" s="264"/>
      <c r="J2" s="264"/>
      <c r="K2" s="264"/>
      <c r="L2" s="5"/>
    </row>
    <row r="3" spans="1:13" ht="11.25" customHeight="1">
      <c r="A3" s="5"/>
      <c r="B3" s="5"/>
      <c r="C3" s="5"/>
      <c r="D3" s="5"/>
      <c r="E3" s="5"/>
      <c r="F3" s="5"/>
      <c r="G3" s="5"/>
      <c r="H3" s="5"/>
      <c r="I3" s="5"/>
      <c r="J3" s="5"/>
      <c r="K3" s="5"/>
      <c r="L3" s="5"/>
    </row>
    <row r="4" spans="1:13" ht="15" customHeight="1" thickBot="1">
      <c r="A4" s="5"/>
      <c r="B4" s="5"/>
      <c r="C4" s="8" t="s">
        <v>24</v>
      </c>
      <c r="D4" s="8"/>
      <c r="E4" s="5"/>
      <c r="F4" s="5"/>
      <c r="G4" s="5"/>
      <c r="H4" s="5"/>
      <c r="I4" s="5"/>
      <c r="J4" s="5"/>
      <c r="K4" s="5"/>
      <c r="L4" s="5"/>
    </row>
    <row r="5" spans="1:13" s="16" customFormat="1" ht="15" customHeight="1">
      <c r="A5" s="9"/>
      <c r="B5" s="9"/>
      <c r="C5" s="9"/>
      <c r="D5" s="129" t="s">
        <v>50</v>
      </c>
      <c r="E5" s="129" t="s">
        <v>66</v>
      </c>
      <c r="F5" s="129" t="s">
        <v>68</v>
      </c>
      <c r="G5" s="129" t="s">
        <v>69</v>
      </c>
      <c r="H5" s="129" t="s">
        <v>50</v>
      </c>
      <c r="I5" s="129" t="s">
        <v>66</v>
      </c>
      <c r="J5" s="129" t="s">
        <v>68</v>
      </c>
      <c r="K5" s="174" t="s">
        <v>69</v>
      </c>
      <c r="L5" s="9"/>
    </row>
    <row r="6" spans="1:13" s="16" customFormat="1" ht="15" customHeight="1">
      <c r="A6" s="9"/>
      <c r="B6" s="9"/>
      <c r="C6" s="17" t="s">
        <v>6</v>
      </c>
      <c r="D6" s="129" t="s">
        <v>101</v>
      </c>
      <c r="E6" s="129" t="s">
        <v>101</v>
      </c>
      <c r="F6" s="129" t="s">
        <v>101</v>
      </c>
      <c r="G6" s="129" t="s">
        <v>101</v>
      </c>
      <c r="H6" s="129" t="s">
        <v>67</v>
      </c>
      <c r="I6" s="129" t="s">
        <v>67</v>
      </c>
      <c r="J6" s="129" t="s">
        <v>67</v>
      </c>
      <c r="K6" s="175" t="s">
        <v>67</v>
      </c>
      <c r="L6" s="9"/>
    </row>
    <row r="7" spans="1:13" s="16" customFormat="1" ht="6" customHeight="1">
      <c r="A7" s="21"/>
      <c r="B7" s="21"/>
      <c r="C7" s="22"/>
      <c r="D7" s="27"/>
      <c r="E7" s="27"/>
      <c r="F7" s="27"/>
      <c r="G7" s="27"/>
      <c r="H7" s="27"/>
      <c r="I7" s="27"/>
      <c r="J7" s="27"/>
      <c r="K7" s="164"/>
      <c r="L7" s="9"/>
    </row>
    <row r="8" spans="1:13" s="16" customFormat="1" ht="18" customHeight="1">
      <c r="A8" s="9"/>
      <c r="B8" s="109"/>
      <c r="C8" s="40" t="s">
        <v>133</v>
      </c>
      <c r="D8" s="57">
        <v>13577.108</v>
      </c>
      <c r="E8" s="57">
        <v>13737.766</v>
      </c>
      <c r="F8" s="57">
        <v>13989.903</v>
      </c>
      <c r="G8" s="57">
        <v>13736.557000000001</v>
      </c>
      <c r="H8" s="57">
        <v>13776.022000000001</v>
      </c>
      <c r="I8" s="57">
        <v>14256.921</v>
      </c>
      <c r="J8" s="57">
        <v>14154.217000000001</v>
      </c>
      <c r="K8" s="166">
        <v>14549.448</v>
      </c>
      <c r="L8" s="142"/>
      <c r="M8" s="143"/>
    </row>
    <row r="9" spans="1:13" s="16" customFormat="1" ht="18" customHeight="1">
      <c r="A9" s="9"/>
      <c r="B9" s="109"/>
      <c r="C9" s="31" t="s">
        <v>143</v>
      </c>
      <c r="D9" s="102">
        <v>7822.817</v>
      </c>
      <c r="E9" s="102">
        <v>7823.6589999999997</v>
      </c>
      <c r="F9" s="102">
        <v>7965.1540000000005</v>
      </c>
      <c r="G9" s="102">
        <v>8199.6170000000002</v>
      </c>
      <c r="H9" s="102">
        <v>8470.4959999999992</v>
      </c>
      <c r="I9" s="102">
        <v>8603.3259999999991</v>
      </c>
      <c r="J9" s="102">
        <v>8709.9390000000003</v>
      </c>
      <c r="K9" s="165">
        <v>8879.2710000000006</v>
      </c>
      <c r="L9" s="142"/>
    </row>
    <row r="10" spans="1:13" s="16" customFormat="1" ht="18" customHeight="1">
      <c r="A10" s="9"/>
      <c r="B10" s="110"/>
      <c r="C10" s="99" t="s">
        <v>144</v>
      </c>
      <c r="D10" s="111">
        <f>IFERROR(D9/D8,"n.m.")</f>
        <v>0.5761769737708502</v>
      </c>
      <c r="E10" s="111">
        <f t="shared" ref="E10:I10" si="0">IFERROR(E9/E8,"n.m.")</f>
        <v>0.56950009193634543</v>
      </c>
      <c r="F10" s="111">
        <f t="shared" si="0"/>
        <v>0.56935019492272398</v>
      </c>
      <c r="G10" s="111">
        <f t="shared" si="0"/>
        <v>0.59691937361014114</v>
      </c>
      <c r="H10" s="111">
        <f t="shared" si="0"/>
        <v>0.61487242108062823</v>
      </c>
      <c r="I10" s="111">
        <f t="shared" si="0"/>
        <v>0.60344908974385136</v>
      </c>
      <c r="J10" s="111">
        <f t="shared" ref="J10:K10" si="1">IFERROR(J9/J8,"n.m.")</f>
        <v>0.61536000189908069</v>
      </c>
      <c r="K10" s="176">
        <f t="shared" si="1"/>
        <v>0.61028232823678263</v>
      </c>
      <c r="L10" s="155"/>
    </row>
    <row r="11" spans="1:13" s="16" customFormat="1" ht="18" customHeight="1">
      <c r="A11" s="9"/>
      <c r="B11" s="109"/>
      <c r="C11" s="40" t="s">
        <v>134</v>
      </c>
      <c r="D11" s="57">
        <f t="shared" ref="D11:I11" si="2">+D8-D9</f>
        <v>5754.2910000000002</v>
      </c>
      <c r="E11" s="57">
        <f t="shared" si="2"/>
        <v>5914.107</v>
      </c>
      <c r="F11" s="57">
        <f t="shared" si="2"/>
        <v>6024.7489999999998</v>
      </c>
      <c r="G11" s="57">
        <f t="shared" si="2"/>
        <v>5536.9400000000005</v>
      </c>
      <c r="H11" s="57">
        <f t="shared" si="2"/>
        <v>5305.5260000000017</v>
      </c>
      <c r="I11" s="57">
        <f t="shared" si="2"/>
        <v>5653.5950000000012</v>
      </c>
      <c r="J11" s="57">
        <f t="shared" ref="J11:K11" si="3">+J8-J9</f>
        <v>5444.2780000000002</v>
      </c>
      <c r="K11" s="166">
        <f t="shared" si="3"/>
        <v>5670.1769999999997</v>
      </c>
      <c r="L11" s="9"/>
    </row>
    <row r="12" spans="1:13" s="16" customFormat="1" ht="6.75" customHeight="1">
      <c r="A12" s="9"/>
      <c r="B12" s="109"/>
      <c r="C12" s="31"/>
      <c r="D12" s="102"/>
      <c r="E12" s="102"/>
      <c r="F12" s="102"/>
      <c r="G12" s="102"/>
      <c r="H12" s="102"/>
      <c r="I12" s="102"/>
      <c r="J12" s="102"/>
      <c r="K12" s="165"/>
      <c r="L12" s="9"/>
    </row>
    <row r="13" spans="1:13" s="39" customFormat="1" ht="18" customHeight="1">
      <c r="A13" s="35"/>
      <c r="B13" s="109"/>
      <c r="C13" s="40" t="s">
        <v>135</v>
      </c>
      <c r="D13" s="57">
        <v>5543.6459999999997</v>
      </c>
      <c r="E13" s="57">
        <v>5581.6710000000003</v>
      </c>
      <c r="F13" s="57">
        <v>5642.2079999999996</v>
      </c>
      <c r="G13" s="57">
        <v>6572.6710000000003</v>
      </c>
      <c r="H13" s="57">
        <v>6579.1559999999999</v>
      </c>
      <c r="I13" s="57">
        <v>6764.7340000000004</v>
      </c>
      <c r="J13" s="57">
        <v>7508.2749999999996</v>
      </c>
      <c r="K13" s="166">
        <v>8002.884</v>
      </c>
      <c r="L13" s="35"/>
    </row>
    <row r="14" spans="1:13" s="16" customFormat="1" ht="18" customHeight="1">
      <c r="A14" s="9"/>
      <c r="B14" s="47"/>
      <c r="C14" s="31" t="s">
        <v>143</v>
      </c>
      <c r="D14" s="102">
        <v>1652.1130000000001</v>
      </c>
      <c r="E14" s="102">
        <v>1731.557</v>
      </c>
      <c r="F14" s="102">
        <v>1870.3050000000001</v>
      </c>
      <c r="G14" s="102">
        <v>2603.9</v>
      </c>
      <c r="H14" s="102">
        <v>2531.5219999999999</v>
      </c>
      <c r="I14" s="102">
        <v>2624.5990000000002</v>
      </c>
      <c r="J14" s="102">
        <v>2660.058</v>
      </c>
      <c r="K14" s="165">
        <v>2613.6329999999998</v>
      </c>
      <c r="L14" s="9"/>
    </row>
    <row r="15" spans="1:13" s="16" customFormat="1" ht="18" customHeight="1">
      <c r="A15" s="9"/>
      <c r="B15" s="110"/>
      <c r="C15" s="99" t="s">
        <v>144</v>
      </c>
      <c r="D15" s="111">
        <f>IFERROR(D14/D13,"n.m.")</f>
        <v>0.29801920974030449</v>
      </c>
      <c r="E15" s="111">
        <f t="shared" ref="E15" si="4">IFERROR(E14/E13,"n.m.")</f>
        <v>0.31022197474555557</v>
      </c>
      <c r="F15" s="111">
        <f t="shared" ref="F15" si="5">IFERROR(F14/F13,"n.m.")</f>
        <v>0.33148458901196132</v>
      </c>
      <c r="G15" s="111">
        <f t="shared" ref="G15" si="6">IFERROR(G14/G13,"n.m.")</f>
        <v>0.39617075006492791</v>
      </c>
      <c r="H15" s="111">
        <f t="shared" ref="H15" si="7">IFERROR(H14/H13,"n.m.")</f>
        <v>0.38477914188385259</v>
      </c>
      <c r="I15" s="111">
        <f t="shared" ref="I15:J15" si="8">IFERROR(I14/I13,"n.m.")</f>
        <v>0.3879825873419413</v>
      </c>
      <c r="J15" s="111">
        <f t="shared" si="8"/>
        <v>0.35428350719705926</v>
      </c>
      <c r="K15" s="176">
        <f t="shared" ref="K15" si="9">IFERROR(K14/K13,"n.m.")</f>
        <v>0.32658639060618644</v>
      </c>
      <c r="L15" s="9"/>
    </row>
    <row r="16" spans="1:13" s="16" customFormat="1" ht="18" customHeight="1">
      <c r="A16" s="9"/>
      <c r="B16" s="109"/>
      <c r="C16" s="40" t="s">
        <v>136</v>
      </c>
      <c r="D16" s="57">
        <f t="shared" ref="D16:I16" si="10">+D13-D14</f>
        <v>3891.5329999999994</v>
      </c>
      <c r="E16" s="57">
        <f t="shared" si="10"/>
        <v>3850.1140000000005</v>
      </c>
      <c r="F16" s="57">
        <f t="shared" si="10"/>
        <v>3771.9029999999993</v>
      </c>
      <c r="G16" s="57">
        <f t="shared" si="10"/>
        <v>3968.7710000000002</v>
      </c>
      <c r="H16" s="57">
        <f t="shared" si="10"/>
        <v>4047.634</v>
      </c>
      <c r="I16" s="57">
        <f t="shared" si="10"/>
        <v>4140.1350000000002</v>
      </c>
      <c r="J16" s="57">
        <f t="shared" ref="J16:K16" si="11">+J13-J14</f>
        <v>4848.2169999999996</v>
      </c>
      <c r="K16" s="166">
        <f t="shared" si="11"/>
        <v>5389.2510000000002</v>
      </c>
      <c r="L16" s="9"/>
    </row>
    <row r="17" spans="1:13" s="16" customFormat="1" ht="6.75" customHeight="1">
      <c r="A17" s="9"/>
      <c r="B17" s="109"/>
      <c r="C17" s="31"/>
      <c r="D17" s="102"/>
      <c r="E17" s="102"/>
      <c r="F17" s="102"/>
      <c r="G17" s="102"/>
      <c r="H17" s="102"/>
      <c r="I17" s="102"/>
      <c r="J17" s="102"/>
      <c r="K17" s="165"/>
      <c r="L17" s="9"/>
    </row>
    <row r="18" spans="1:13" s="39" customFormat="1" ht="18" customHeight="1">
      <c r="A18" s="35"/>
      <c r="B18" s="109"/>
      <c r="C18" s="40" t="s">
        <v>137</v>
      </c>
      <c r="D18" s="57">
        <v>4938.18</v>
      </c>
      <c r="E18" s="57">
        <v>5234.0069999999996</v>
      </c>
      <c r="F18" s="57">
        <v>5241.9449999999997</v>
      </c>
      <c r="G18" s="57">
        <v>4152.6530000000002</v>
      </c>
      <c r="H18" s="57">
        <v>3767.8780000000002</v>
      </c>
      <c r="I18" s="57">
        <v>3791.806</v>
      </c>
      <c r="J18" s="57">
        <v>3656.6190000000001</v>
      </c>
      <c r="K18" s="166">
        <v>3468.9830000000002</v>
      </c>
      <c r="L18" s="35"/>
    </row>
    <row r="19" spans="1:13" s="39" customFormat="1" ht="18" customHeight="1">
      <c r="A19" s="35"/>
      <c r="B19" s="109"/>
      <c r="C19" s="31" t="s">
        <v>143</v>
      </c>
      <c r="D19" s="102">
        <v>1994.7049999999999</v>
      </c>
      <c r="E19" s="102">
        <v>2153</v>
      </c>
      <c r="F19" s="102">
        <v>2407.6120000000001</v>
      </c>
      <c r="G19" s="102">
        <v>1591.337</v>
      </c>
      <c r="H19" s="102">
        <v>1545.097</v>
      </c>
      <c r="I19" s="102">
        <v>1533.009</v>
      </c>
      <c r="J19" s="102">
        <v>1425.453</v>
      </c>
      <c r="K19" s="165">
        <v>1315.09</v>
      </c>
      <c r="L19" s="112"/>
    </row>
    <row r="20" spans="1:13" s="16" customFormat="1" ht="18" customHeight="1">
      <c r="A20" s="9"/>
      <c r="B20" s="113"/>
      <c r="C20" s="99" t="s">
        <v>144</v>
      </c>
      <c r="D20" s="111">
        <f>IFERROR(D19/D18,"n.m.")</f>
        <v>0.40393525549898945</v>
      </c>
      <c r="E20" s="111">
        <f t="shared" ref="E20" si="12">IFERROR(E19/E18,"n.m.")</f>
        <v>0.41134832261401261</v>
      </c>
      <c r="F20" s="111">
        <f t="shared" ref="F20" si="13">IFERROR(F19/F18,"n.m.")</f>
        <v>0.45929745542923478</v>
      </c>
      <c r="G20" s="111">
        <f t="shared" ref="G20" si="14">IFERROR(G19/G18,"n.m.")</f>
        <v>0.38320972159243738</v>
      </c>
      <c r="H20" s="111">
        <f t="shared" ref="H20" si="15">IFERROR(H19/H18,"n.m.")</f>
        <v>0.41007086747500848</v>
      </c>
      <c r="I20" s="111">
        <f t="shared" ref="I20:J20" si="16">IFERROR(I19/I18,"n.m.")</f>
        <v>0.40429520919582912</v>
      </c>
      <c r="J20" s="111">
        <f t="shared" si="16"/>
        <v>0.38982814452367059</v>
      </c>
      <c r="K20" s="176">
        <f t="shared" ref="K20" si="17">IFERROR(K19/K18,"n.m.")</f>
        <v>0.37909958048223352</v>
      </c>
      <c r="L20" s="107"/>
    </row>
    <row r="21" spans="1:13" s="16" customFormat="1" ht="18" customHeight="1">
      <c r="A21" s="9"/>
      <c r="B21" s="109"/>
      <c r="C21" s="40" t="s">
        <v>138</v>
      </c>
      <c r="D21" s="57">
        <f t="shared" ref="D21:I21" si="18">+D18-D19</f>
        <v>2943.4750000000004</v>
      </c>
      <c r="E21" s="57">
        <f t="shared" si="18"/>
        <v>3081.0069999999996</v>
      </c>
      <c r="F21" s="57">
        <f t="shared" si="18"/>
        <v>2834.3329999999996</v>
      </c>
      <c r="G21" s="57">
        <f t="shared" si="18"/>
        <v>2561.3160000000003</v>
      </c>
      <c r="H21" s="57">
        <f t="shared" si="18"/>
        <v>2222.7809999999999</v>
      </c>
      <c r="I21" s="57">
        <f t="shared" si="18"/>
        <v>2258.797</v>
      </c>
      <c r="J21" s="57">
        <f t="shared" ref="J21:K21" si="19">+J18-J19</f>
        <v>2231.1660000000002</v>
      </c>
      <c r="K21" s="166">
        <f t="shared" si="19"/>
        <v>2153.893</v>
      </c>
      <c r="L21" s="107"/>
    </row>
    <row r="22" spans="1:13" s="16" customFormat="1" ht="6.75" customHeight="1">
      <c r="A22" s="9"/>
      <c r="B22" s="109"/>
      <c r="C22" s="31"/>
      <c r="D22" s="102"/>
      <c r="E22" s="102"/>
      <c r="F22" s="102"/>
      <c r="G22" s="102"/>
      <c r="H22" s="102"/>
      <c r="I22" s="102"/>
      <c r="J22" s="102"/>
      <c r="K22" s="165"/>
      <c r="L22" s="9"/>
    </row>
    <row r="23" spans="1:13" s="16" customFormat="1" ht="18" customHeight="1">
      <c r="A23" s="9"/>
      <c r="B23" s="109"/>
      <c r="C23" s="40" t="s">
        <v>139</v>
      </c>
      <c r="D23" s="57">
        <v>1385.9380000000001</v>
      </c>
      <c r="E23" s="57">
        <v>1440.9179999999999</v>
      </c>
      <c r="F23" s="57">
        <v>1568.231</v>
      </c>
      <c r="G23" s="57">
        <v>1248.125</v>
      </c>
      <c r="H23" s="57">
        <v>1321.222</v>
      </c>
      <c r="I23" s="57">
        <v>1846.056</v>
      </c>
      <c r="J23" s="57">
        <v>1588.4780000000001</v>
      </c>
      <c r="K23" s="166">
        <v>1453.981</v>
      </c>
      <c r="L23" s="107"/>
    </row>
    <row r="24" spans="1:13" s="16" customFormat="1" ht="18" customHeight="1">
      <c r="A24" s="9"/>
      <c r="B24" s="109"/>
      <c r="C24" s="31" t="s">
        <v>143</v>
      </c>
      <c r="D24" s="102">
        <v>267.738</v>
      </c>
      <c r="E24" s="102">
        <v>255.923</v>
      </c>
      <c r="F24" s="102">
        <v>270.73500000000001</v>
      </c>
      <c r="G24" s="102">
        <v>284.84300000000002</v>
      </c>
      <c r="H24" s="102">
        <v>295.15699999999998</v>
      </c>
      <c r="I24" s="102">
        <v>407.62200000000001</v>
      </c>
      <c r="J24" s="102">
        <v>365.791</v>
      </c>
      <c r="K24" s="165">
        <v>361.303</v>
      </c>
      <c r="L24" s="107"/>
    </row>
    <row r="25" spans="1:13" s="39" customFormat="1" ht="18" customHeight="1">
      <c r="A25" s="35"/>
      <c r="B25" s="113"/>
      <c r="C25" s="99" t="s">
        <v>144</v>
      </c>
      <c r="D25" s="111">
        <f>IFERROR(D24/D23,"n.m.")</f>
        <v>0.19318180178334093</v>
      </c>
      <c r="E25" s="111">
        <f t="shared" ref="E25" si="20">IFERROR(E24/E23,"n.m.")</f>
        <v>0.17761107849301627</v>
      </c>
      <c r="F25" s="111">
        <f t="shared" ref="F25" si="21">IFERROR(F24/F23,"n.m.")</f>
        <v>0.17263719439291789</v>
      </c>
      <c r="G25" s="111">
        <f t="shared" ref="G25" si="22">IFERROR(G24/G23,"n.m.")</f>
        <v>0.22821672508763147</v>
      </c>
      <c r="H25" s="111">
        <f t="shared" ref="H25" si="23">IFERROR(H24/H23,"n.m.")</f>
        <v>0.22339697643545142</v>
      </c>
      <c r="I25" s="111">
        <f t="shared" ref="I25:J25" si="24">IFERROR(I24/I23,"n.m.")</f>
        <v>0.22080695276849674</v>
      </c>
      <c r="J25" s="111">
        <f t="shared" si="24"/>
        <v>0.23027766201357525</v>
      </c>
      <c r="K25" s="176">
        <f t="shared" ref="K25" si="25">IFERROR(K24/K23,"n.m.")</f>
        <v>0.24849224302105735</v>
      </c>
      <c r="L25" s="112"/>
    </row>
    <row r="26" spans="1:13" s="16" customFormat="1" ht="18" customHeight="1">
      <c r="A26" s="9"/>
      <c r="B26" s="109"/>
      <c r="C26" s="40" t="s">
        <v>140</v>
      </c>
      <c r="D26" s="57">
        <f t="shared" ref="D26:I26" si="26">+D23-D24</f>
        <v>1118.2</v>
      </c>
      <c r="E26" s="57">
        <f t="shared" si="26"/>
        <v>1184.9949999999999</v>
      </c>
      <c r="F26" s="57">
        <f t="shared" si="26"/>
        <v>1297.4960000000001</v>
      </c>
      <c r="G26" s="57">
        <f t="shared" si="26"/>
        <v>963.28199999999993</v>
      </c>
      <c r="H26" s="57">
        <f t="shared" si="26"/>
        <v>1026.0650000000001</v>
      </c>
      <c r="I26" s="57">
        <f t="shared" si="26"/>
        <v>1438.434</v>
      </c>
      <c r="J26" s="57">
        <f t="shared" ref="J26:K26" si="27">+J23-J24</f>
        <v>1222.6870000000001</v>
      </c>
      <c r="K26" s="166">
        <f t="shared" si="27"/>
        <v>1092.6779999999999</v>
      </c>
      <c r="L26" s="9"/>
    </row>
    <row r="27" spans="1:13" s="16" customFormat="1" ht="6.75" customHeight="1" thickBot="1">
      <c r="A27" s="9"/>
      <c r="B27" s="109"/>
      <c r="C27" s="31"/>
      <c r="D27" s="102"/>
      <c r="E27" s="102"/>
      <c r="F27" s="102"/>
      <c r="G27" s="102"/>
      <c r="H27" s="102"/>
      <c r="I27" s="102"/>
      <c r="J27" s="102"/>
      <c r="K27" s="165"/>
      <c r="L27" s="9"/>
    </row>
    <row r="28" spans="1:13" s="39" customFormat="1" ht="18" customHeight="1">
      <c r="A28" s="35"/>
      <c r="B28" s="114"/>
      <c r="C28" s="115" t="s">
        <v>141</v>
      </c>
      <c r="D28" s="169">
        <v>25444.871999999999</v>
      </c>
      <c r="E28" s="169">
        <v>25994.362000000001</v>
      </c>
      <c r="F28" s="169">
        <v>26442.287</v>
      </c>
      <c r="G28" s="169">
        <v>25710.006000000001</v>
      </c>
      <c r="H28" s="169">
        <v>25444.277999999998</v>
      </c>
      <c r="I28" s="169">
        <v>26659.517</v>
      </c>
      <c r="J28" s="169">
        <v>26907.589</v>
      </c>
      <c r="K28" s="248">
        <v>27475.295999999998</v>
      </c>
      <c r="L28" s="9"/>
      <c r="M28" s="16"/>
    </row>
    <row r="29" spans="1:13" s="16" customFormat="1" ht="18" customHeight="1">
      <c r="A29" s="9"/>
      <c r="B29" s="116"/>
      <c r="C29" s="40" t="s">
        <v>143</v>
      </c>
      <c r="D29" s="57">
        <v>11737.373</v>
      </c>
      <c r="E29" s="57">
        <v>11964.138999999999</v>
      </c>
      <c r="F29" s="57">
        <v>12513.806</v>
      </c>
      <c r="G29" s="57">
        <v>12679.697</v>
      </c>
      <c r="H29" s="57">
        <v>12842.272000000001</v>
      </c>
      <c r="I29" s="57">
        <v>13168.556</v>
      </c>
      <c r="J29" s="57">
        <v>13161.241</v>
      </c>
      <c r="K29" s="166">
        <v>13169.297</v>
      </c>
      <c r="L29" s="9"/>
    </row>
    <row r="30" spans="1:13" s="39" customFormat="1" ht="18" customHeight="1">
      <c r="A30" s="35"/>
      <c r="B30" s="117"/>
      <c r="C30" s="130" t="s">
        <v>144</v>
      </c>
      <c r="D30" s="131">
        <f>IFERROR(D29/D28,"n.m.")</f>
        <v>0.46128638414844453</v>
      </c>
      <c r="E30" s="131">
        <f t="shared" ref="E30" si="28">IFERROR(E29/E28,"n.m.")</f>
        <v>0.46025899770111683</v>
      </c>
      <c r="F30" s="131">
        <f t="shared" ref="F30" si="29">IFERROR(F29/F28,"n.m.")</f>
        <v>0.47324976088490378</v>
      </c>
      <c r="G30" s="131">
        <f t="shared" ref="G30" si="30">IFERROR(G29/G28,"n.m.")</f>
        <v>0.49318140960371615</v>
      </c>
      <c r="H30" s="131">
        <f t="shared" ref="H30" si="31">IFERROR(H29/H28,"n.m.")</f>
        <v>0.50472141516454117</v>
      </c>
      <c r="I30" s="131">
        <f t="shared" ref="I30:J30" si="32">IFERROR(I29/I28,"n.m.")</f>
        <v>0.49395328505013802</v>
      </c>
      <c r="J30" s="131">
        <f t="shared" si="32"/>
        <v>0.48912747255058786</v>
      </c>
      <c r="K30" s="249">
        <f t="shared" ref="K30" si="33">IFERROR(K29/K28,"n.m.")</f>
        <v>0.47931410820833381</v>
      </c>
      <c r="L30" s="35"/>
    </row>
    <row r="31" spans="1:13" s="16" customFormat="1" ht="18" customHeight="1" thickBot="1">
      <c r="A31" s="9"/>
      <c r="B31" s="118"/>
      <c r="C31" s="119" t="s">
        <v>142</v>
      </c>
      <c r="D31" s="170">
        <f t="shared" ref="D31:I31" si="34">+D28-D29</f>
        <v>13707.499</v>
      </c>
      <c r="E31" s="170">
        <f t="shared" si="34"/>
        <v>14030.223000000002</v>
      </c>
      <c r="F31" s="170">
        <f t="shared" si="34"/>
        <v>13928.481</v>
      </c>
      <c r="G31" s="170">
        <f t="shared" si="34"/>
        <v>13030.309000000001</v>
      </c>
      <c r="H31" s="170">
        <f t="shared" si="34"/>
        <v>12602.005999999998</v>
      </c>
      <c r="I31" s="170">
        <f t="shared" si="34"/>
        <v>13490.960999999999</v>
      </c>
      <c r="J31" s="170">
        <f t="shared" ref="J31:K31" si="35">+J28-J29</f>
        <v>13746.348</v>
      </c>
      <c r="K31" s="167">
        <f t="shared" si="35"/>
        <v>14305.998999999998</v>
      </c>
      <c r="L31" s="9"/>
    </row>
    <row r="32" spans="1:13" s="16" customFormat="1" ht="6.75" customHeight="1">
      <c r="A32" s="9"/>
      <c r="B32" s="109"/>
      <c r="C32" s="31"/>
      <c r="D32" s="102"/>
      <c r="E32" s="102"/>
      <c r="F32" s="102"/>
      <c r="G32" s="102"/>
      <c r="H32" s="102"/>
      <c r="I32" s="102"/>
      <c r="J32" s="102"/>
      <c r="K32" s="165"/>
      <c r="L32" s="9"/>
    </row>
    <row r="33" spans="1:12" s="39" customFormat="1" ht="18" customHeight="1">
      <c r="A33" s="35"/>
      <c r="B33" s="47"/>
      <c r="C33" s="40" t="s">
        <v>145</v>
      </c>
      <c r="D33" s="57">
        <v>436838.96399999998</v>
      </c>
      <c r="E33" s="57">
        <v>433667.60399999999</v>
      </c>
      <c r="F33" s="57">
        <v>430107.18300000002</v>
      </c>
      <c r="G33" s="57">
        <v>419270.587</v>
      </c>
      <c r="H33" s="57">
        <v>420890.663</v>
      </c>
      <c r="I33" s="57">
        <v>412213.34299999999</v>
      </c>
      <c r="J33" s="57">
        <v>409046.78700000001</v>
      </c>
      <c r="K33" s="166">
        <v>410691.08100000001</v>
      </c>
      <c r="L33" s="35"/>
    </row>
    <row r="34" spans="1:12" ht="18" customHeight="1">
      <c r="A34" s="5"/>
      <c r="B34" s="47"/>
      <c r="C34" s="31" t="s">
        <v>143</v>
      </c>
      <c r="D34" s="102">
        <v>2020.6379999999999</v>
      </c>
      <c r="E34" s="102">
        <v>1701.6379999999999</v>
      </c>
      <c r="F34" s="102">
        <v>1701.3019999999999</v>
      </c>
      <c r="G34" s="102">
        <v>1990.077</v>
      </c>
      <c r="H34" s="102">
        <v>1952.1669999999999</v>
      </c>
      <c r="I34" s="102">
        <v>1716.7460000000001</v>
      </c>
      <c r="J34" s="102">
        <v>1922.414</v>
      </c>
      <c r="K34" s="165">
        <v>1845.0719999999999</v>
      </c>
      <c r="L34" s="5"/>
    </row>
    <row r="35" spans="1:12" ht="18" customHeight="1">
      <c r="A35" s="5"/>
      <c r="B35" s="47"/>
      <c r="C35" s="99" t="s">
        <v>144</v>
      </c>
      <c r="D35" s="111">
        <f>IFERROR(D34/D33,"n.m.")</f>
        <v>4.6255901293640097E-3</v>
      </c>
      <c r="E35" s="111">
        <f t="shared" ref="E35" si="36">IFERROR(E34/E33,"n.m.")</f>
        <v>3.9238301046808192E-3</v>
      </c>
      <c r="F35" s="111">
        <f t="shared" ref="F35" si="37">IFERROR(F34/F33,"n.m.")</f>
        <v>3.9555303125453729E-3</v>
      </c>
      <c r="G35" s="111">
        <f t="shared" ref="G35" si="38">IFERROR(G34/G33,"n.m.")</f>
        <v>4.7465218446148712E-3</v>
      </c>
      <c r="H35" s="111">
        <f t="shared" ref="H35" si="39">IFERROR(H34/H33,"n.m.")</f>
        <v>4.6381808189458456E-3</v>
      </c>
      <c r="I35" s="111">
        <f t="shared" ref="I35:J35" si="40">IFERROR(I34/I33,"n.m.")</f>
        <v>4.1647026452513456E-3</v>
      </c>
      <c r="J35" s="111">
        <f t="shared" si="40"/>
        <v>4.6997411080996953E-3</v>
      </c>
      <c r="K35" s="176">
        <f t="shared" ref="K35" si="41">IFERROR(K34/K33,"n.m.")</f>
        <v>4.4926030424313011E-3</v>
      </c>
      <c r="L35" s="5"/>
    </row>
    <row r="36" spans="1:12" ht="18" customHeight="1" thickBot="1">
      <c r="A36" s="5"/>
      <c r="B36" s="47"/>
      <c r="C36" s="40" t="s">
        <v>146</v>
      </c>
      <c r="D36" s="57">
        <f t="shared" ref="D36:I36" si="42">+D33-D34</f>
        <v>434818.326</v>
      </c>
      <c r="E36" s="57">
        <f t="shared" si="42"/>
        <v>431965.96600000001</v>
      </c>
      <c r="F36" s="57">
        <f t="shared" si="42"/>
        <v>428405.88099999999</v>
      </c>
      <c r="G36" s="57">
        <f t="shared" si="42"/>
        <v>417280.51</v>
      </c>
      <c r="H36" s="57">
        <f t="shared" si="42"/>
        <v>418938.49599999998</v>
      </c>
      <c r="I36" s="57">
        <f t="shared" si="42"/>
        <v>410496.59700000001</v>
      </c>
      <c r="J36" s="57">
        <f t="shared" ref="J36:K36" si="43">+J33-J34</f>
        <v>407124.37300000002</v>
      </c>
      <c r="K36" s="167">
        <f t="shared" si="43"/>
        <v>408846.00900000002</v>
      </c>
      <c r="L36" s="5"/>
    </row>
    <row r="37" spans="1:12" ht="8.25" customHeight="1">
      <c r="A37" s="5"/>
      <c r="B37" s="120"/>
      <c r="C37" s="121"/>
      <c r="D37" s="43"/>
      <c r="E37" s="43"/>
      <c r="F37" s="43"/>
      <c r="G37" s="43"/>
      <c r="H37" s="43"/>
      <c r="I37" s="43"/>
      <c r="J37" s="43"/>
      <c r="K37" s="43"/>
      <c r="L37" s="5"/>
    </row>
    <row r="38" spans="1:12" ht="17.25" customHeight="1" thickBot="1">
      <c r="A38" s="5"/>
      <c r="B38" s="69" t="s">
        <v>25</v>
      </c>
      <c r="C38" s="122"/>
      <c r="D38" s="43"/>
      <c r="E38" s="43"/>
      <c r="F38" s="43"/>
      <c r="G38" s="43"/>
      <c r="H38" s="43"/>
      <c r="I38" s="43"/>
      <c r="J38" s="43"/>
      <c r="K38" s="43"/>
      <c r="L38" s="5"/>
    </row>
    <row r="39" spans="1:12" ht="15" customHeight="1">
      <c r="A39" s="5"/>
      <c r="B39" s="109"/>
      <c r="C39" s="40"/>
      <c r="D39" s="15" t="str">
        <f t="shared" ref="D39:H40" si="44">+D5</f>
        <v>Q1</v>
      </c>
      <c r="E39" s="15" t="str">
        <f t="shared" si="44"/>
        <v>Q2</v>
      </c>
      <c r="F39" s="15" t="str">
        <f t="shared" si="44"/>
        <v>Q3</v>
      </c>
      <c r="G39" s="15" t="str">
        <f t="shared" si="44"/>
        <v>Q4</v>
      </c>
      <c r="H39" s="15" t="str">
        <f t="shared" si="44"/>
        <v>Q1</v>
      </c>
      <c r="I39" s="15" t="str">
        <f t="shared" ref="I39:J39" si="45">+I5</f>
        <v>Q2</v>
      </c>
      <c r="J39" s="15" t="str">
        <f t="shared" si="45"/>
        <v>Q3</v>
      </c>
      <c r="K39" s="91" t="str">
        <f t="shared" ref="K39" si="46">+K5</f>
        <v>Q4</v>
      </c>
      <c r="L39" s="5"/>
    </row>
    <row r="40" spans="1:12" ht="15" customHeight="1">
      <c r="A40" s="5"/>
      <c r="B40" s="47"/>
      <c r="C40" s="40"/>
      <c r="D40" s="15" t="str">
        <f t="shared" si="44"/>
        <v>2013</v>
      </c>
      <c r="E40" s="15" t="str">
        <f t="shared" si="44"/>
        <v>2013</v>
      </c>
      <c r="F40" s="15" t="str">
        <f t="shared" si="44"/>
        <v>2013</v>
      </c>
      <c r="G40" s="15" t="str">
        <f t="shared" si="44"/>
        <v>2013</v>
      </c>
      <c r="H40" s="15" t="str">
        <f t="shared" si="44"/>
        <v>2014</v>
      </c>
      <c r="I40" s="15" t="str">
        <f t="shared" ref="I40:J40" si="47">+I6</f>
        <v>2014</v>
      </c>
      <c r="J40" s="15" t="str">
        <f t="shared" si="47"/>
        <v>2014</v>
      </c>
      <c r="K40" s="92" t="str">
        <f t="shared" ref="K40" si="48">+K6</f>
        <v>2014</v>
      </c>
      <c r="L40" s="5"/>
    </row>
    <row r="41" spans="1:12" s="16" customFormat="1" ht="6" customHeight="1">
      <c r="A41" s="21"/>
      <c r="B41" s="21"/>
      <c r="C41" s="22"/>
      <c r="D41" s="27"/>
      <c r="E41" s="27"/>
      <c r="F41" s="27"/>
      <c r="G41" s="27"/>
      <c r="H41" s="27"/>
      <c r="I41" s="27"/>
      <c r="J41" s="27"/>
      <c r="K41" s="28"/>
      <c r="L41" s="9"/>
    </row>
    <row r="42" spans="1:12" ht="18" customHeight="1">
      <c r="A42" s="5"/>
      <c r="B42" s="109"/>
      <c r="C42" s="40" t="s">
        <v>133</v>
      </c>
      <c r="D42" s="108">
        <f t="shared" ref="D42:I42" si="49">+D8/(D28+D33)</f>
        <v>2.9369636017297394E-2</v>
      </c>
      <c r="E42" s="108">
        <f t="shared" si="49"/>
        <v>2.9886671110831039E-2</v>
      </c>
      <c r="F42" s="108">
        <f t="shared" si="49"/>
        <v>3.0642688074963703E-2</v>
      </c>
      <c r="G42" s="108">
        <f t="shared" si="49"/>
        <v>3.0870013695181536E-2</v>
      </c>
      <c r="H42" s="108">
        <f t="shared" si="49"/>
        <v>3.0864762613330782E-2</v>
      </c>
      <c r="I42" s="108">
        <f t="shared" si="49"/>
        <v>3.2485310210342011E-2</v>
      </c>
      <c r="J42" s="108">
        <f t="shared" ref="J42:K42" si="50">+J8/(J28+J33)</f>
        <v>3.2467197897791032E-2</v>
      </c>
      <c r="K42" s="138">
        <f t="shared" si="50"/>
        <v>3.320530456858857E-2</v>
      </c>
      <c r="L42" s="5"/>
    </row>
    <row r="43" spans="1:12" ht="18" customHeight="1">
      <c r="A43" s="5"/>
      <c r="B43" s="109"/>
      <c r="C43" s="40" t="s">
        <v>134</v>
      </c>
      <c r="D43" s="108">
        <f t="shared" ref="D43:I43" si="51">+D11/(D31+D36)</f>
        <v>1.2829341543488606E-2</v>
      </c>
      <c r="E43" s="108">
        <f t="shared" si="51"/>
        <v>1.3260442904815942E-2</v>
      </c>
      <c r="F43" s="108">
        <f t="shared" si="51"/>
        <v>1.3620350390051768E-2</v>
      </c>
      <c r="G43" s="108">
        <f t="shared" si="51"/>
        <v>1.2867303715178028E-2</v>
      </c>
      <c r="H43" s="108">
        <f t="shared" si="51"/>
        <v>1.2294387144222216E-2</v>
      </c>
      <c r="I43" s="108">
        <f t="shared" si="51"/>
        <v>1.333434175915134E-2</v>
      </c>
      <c r="J43" s="108">
        <f t="shared" ref="J43:K43" si="52">+J11/(J31+J36)</f>
        <v>1.2935748980267031E-2</v>
      </c>
      <c r="K43" s="138">
        <f t="shared" si="52"/>
        <v>1.3399858426289209E-2</v>
      </c>
      <c r="L43" s="5"/>
    </row>
    <row r="44" spans="1:12" ht="6.75" customHeight="1">
      <c r="A44" s="5"/>
      <c r="B44" s="47"/>
      <c r="C44" s="40"/>
      <c r="D44" s="48"/>
      <c r="E44" s="48"/>
      <c r="F44" s="48"/>
      <c r="G44" s="48"/>
      <c r="H44" s="48"/>
      <c r="I44" s="48"/>
      <c r="J44" s="48"/>
      <c r="K44" s="139"/>
      <c r="L44" s="5"/>
    </row>
    <row r="45" spans="1:12" ht="18" customHeight="1">
      <c r="A45" s="5"/>
      <c r="B45" s="109"/>
      <c r="C45" s="40" t="s">
        <v>135</v>
      </c>
      <c r="D45" s="108">
        <f t="shared" ref="D45:I45" si="53">+D13/(D28+D33)</f>
        <v>1.1991866399585731E-2</v>
      </c>
      <c r="E45" s="108">
        <f t="shared" si="53"/>
        <v>1.2142990747248381E-2</v>
      </c>
      <c r="F45" s="108">
        <f t="shared" si="53"/>
        <v>1.2358371591144328E-2</v>
      </c>
      <c r="G45" s="108">
        <f t="shared" si="53"/>
        <v>1.4770691359117318E-2</v>
      </c>
      <c r="H45" s="108">
        <f t="shared" si="53"/>
        <v>1.474040097613599E-2</v>
      </c>
      <c r="I45" s="108">
        <f t="shared" si="53"/>
        <v>1.5413880913027979E-2</v>
      </c>
      <c r="J45" s="108">
        <f t="shared" ref="J45:K45" si="54">+J13/(J28+J33)</f>
        <v>1.722261643268836E-2</v>
      </c>
      <c r="K45" s="138">
        <f t="shared" si="54"/>
        <v>1.8264486779641698E-2</v>
      </c>
      <c r="L45" s="5"/>
    </row>
    <row r="46" spans="1:12" ht="18" customHeight="1">
      <c r="A46" s="5"/>
      <c r="B46" s="109"/>
      <c r="C46" s="40" t="s">
        <v>136</v>
      </c>
      <c r="D46" s="108">
        <f t="shared" ref="D46:I46" si="55">+D16/(D31+D36)</f>
        <v>8.6762741030574977E-3</v>
      </c>
      <c r="E46" s="108">
        <f t="shared" si="55"/>
        <v>8.6326163652488078E-3</v>
      </c>
      <c r="F46" s="108">
        <f t="shared" si="55"/>
        <v>8.5272665296574901E-3</v>
      </c>
      <c r="G46" s="108">
        <f t="shared" si="55"/>
        <v>9.2230332698188568E-3</v>
      </c>
      <c r="H46" s="108">
        <f t="shared" si="55"/>
        <v>9.3794996790359207E-3</v>
      </c>
      <c r="I46" s="108">
        <f t="shared" si="55"/>
        <v>9.764755879935515E-3</v>
      </c>
      <c r="J46" s="108">
        <f t="shared" ref="J46:K46" si="56">+J16/(J31+J36)</f>
        <v>1.1519492229063849E-2</v>
      </c>
      <c r="K46" s="138">
        <f t="shared" si="56"/>
        <v>1.2735969339887901E-2</v>
      </c>
      <c r="L46" s="5"/>
    </row>
    <row r="47" spans="1:12" ht="6.75" customHeight="1">
      <c r="A47" s="5"/>
      <c r="B47" s="47"/>
      <c r="C47" s="40"/>
      <c r="D47" s="48"/>
      <c r="E47" s="48"/>
      <c r="F47" s="48"/>
      <c r="G47" s="48"/>
      <c r="H47" s="48"/>
      <c r="I47" s="48"/>
      <c r="J47" s="48"/>
      <c r="K47" s="139"/>
      <c r="L47" s="5"/>
    </row>
    <row r="48" spans="1:12" ht="18" customHeight="1">
      <c r="A48" s="5"/>
      <c r="B48" s="109"/>
      <c r="C48" s="40" t="s">
        <v>137</v>
      </c>
      <c r="D48" s="108">
        <f t="shared" ref="D48:I48" si="57">+D18/(D28+D33)</f>
        <v>1.0682138581198415E-2</v>
      </c>
      <c r="E48" s="108">
        <f t="shared" si="57"/>
        <v>1.1386643636293371E-2</v>
      </c>
      <c r="F48" s="108">
        <f t="shared" si="57"/>
        <v>1.1481658274622462E-2</v>
      </c>
      <c r="G48" s="108">
        <f t="shared" si="57"/>
        <v>9.3322114836590191E-3</v>
      </c>
      <c r="H48" s="108">
        <f t="shared" si="57"/>
        <v>8.4418172405641891E-3</v>
      </c>
      <c r="I48" s="108">
        <f t="shared" si="57"/>
        <v>8.6398735159882063E-3</v>
      </c>
      <c r="J48" s="108">
        <f t="shared" ref="J48:K48" si="58">+J18/(J28+J33)</f>
        <v>8.3876185245586338E-3</v>
      </c>
      <c r="K48" s="138">
        <f t="shared" si="58"/>
        <v>7.9170451730028579E-3</v>
      </c>
      <c r="L48" s="5"/>
    </row>
    <row r="49" spans="1:12" ht="18" customHeight="1">
      <c r="A49" s="5"/>
      <c r="B49" s="109"/>
      <c r="C49" s="40" t="s">
        <v>138</v>
      </c>
      <c r="D49" s="108">
        <f t="shared" ref="D49:I49" si="59">+D21/(D31+D36)</f>
        <v>6.5625541182606382E-3</v>
      </c>
      <c r="E49" s="108">
        <f t="shared" si="59"/>
        <v>6.9081464729735609E-3</v>
      </c>
      <c r="F49" s="108">
        <f t="shared" si="59"/>
        <v>6.4076708560118593E-3</v>
      </c>
      <c r="G49" s="108">
        <f t="shared" si="59"/>
        <v>5.9522463459139759E-3</v>
      </c>
      <c r="H49" s="108">
        <f t="shared" si="59"/>
        <v>5.1508050569955546E-3</v>
      </c>
      <c r="I49" s="108">
        <f t="shared" si="59"/>
        <v>5.3275077472910186E-3</v>
      </c>
      <c r="J49" s="108">
        <f t="shared" ref="J49:K49" si="60">+J21/(J31+J36)</f>
        <v>5.3013096152155475E-3</v>
      </c>
      <c r="K49" s="138">
        <f t="shared" si="60"/>
        <v>5.0901164576300437E-3</v>
      </c>
      <c r="L49" s="5"/>
    </row>
    <row r="50" spans="1:12" ht="6.75" customHeight="1">
      <c r="A50" s="5"/>
      <c r="B50" s="47"/>
      <c r="C50" s="40"/>
      <c r="D50" s="48"/>
      <c r="E50" s="48"/>
      <c r="F50" s="48"/>
      <c r="G50" s="48"/>
      <c r="H50" s="48"/>
      <c r="I50" s="48"/>
      <c r="J50" s="48"/>
      <c r="K50" s="139"/>
      <c r="L50" s="5"/>
    </row>
    <row r="51" spans="1:12" ht="18" customHeight="1">
      <c r="A51" s="5"/>
      <c r="B51" s="109"/>
      <c r="C51" s="40" t="s">
        <v>139</v>
      </c>
      <c r="D51" s="108">
        <f t="shared" ref="D51:I51" si="61">+D23/(D28+D33)</f>
        <v>2.9980239239859562E-3</v>
      </c>
      <c r="E51" s="108">
        <f t="shared" si="61"/>
        <v>3.1347340145170938E-3</v>
      </c>
      <c r="F51" s="108">
        <f t="shared" si="61"/>
        <v>3.4349640138668868E-3</v>
      </c>
      <c r="G51" s="108">
        <f t="shared" si="61"/>
        <v>2.8048976059501995E-3</v>
      </c>
      <c r="H51" s="108">
        <f t="shared" si="61"/>
        <v>2.9601581203565239E-3</v>
      </c>
      <c r="I51" s="108">
        <f t="shared" si="61"/>
        <v>4.2063571668569345E-3</v>
      </c>
      <c r="J51" s="108">
        <f t="shared" ref="J51:K51" si="62">+J23/(J28+J33)</f>
        <v>3.6436794477778109E-3</v>
      </c>
      <c r="K51" s="138">
        <f t="shared" si="62"/>
        <v>3.3183308357774793E-3</v>
      </c>
      <c r="L51" s="5"/>
    </row>
    <row r="52" spans="1:12" ht="18" customHeight="1">
      <c r="A52" s="5"/>
      <c r="B52" s="109"/>
      <c r="C52" s="40" t="s">
        <v>140</v>
      </c>
      <c r="D52" s="108">
        <f t="shared" ref="D52:I52" si="63">+D26/(D31+D36)</f>
        <v>2.4930560018478314E-3</v>
      </c>
      <c r="E52" s="108">
        <f t="shared" si="63"/>
        <v>2.6569621652080973E-3</v>
      </c>
      <c r="F52" s="108">
        <f t="shared" si="63"/>
        <v>2.9332923495552447E-3</v>
      </c>
      <c r="G52" s="108">
        <f t="shared" si="63"/>
        <v>2.2385725793243414E-3</v>
      </c>
      <c r="H52" s="108">
        <f t="shared" si="63"/>
        <v>2.3776794883554179E-3</v>
      </c>
      <c r="I52" s="108">
        <f t="shared" si="63"/>
        <v>3.392632573430374E-3</v>
      </c>
      <c r="J52" s="108">
        <f t="shared" ref="J52:K52" si="64">+J26/(J31+J36)</f>
        <v>2.9051367533832321E-3</v>
      </c>
      <c r="K52" s="138">
        <f t="shared" si="64"/>
        <v>2.5822351763482589E-3</v>
      </c>
      <c r="L52" s="5"/>
    </row>
    <row r="53" spans="1:12" ht="6.75" customHeight="1" thickBot="1">
      <c r="A53" s="5"/>
      <c r="B53" s="47"/>
      <c r="C53" s="40"/>
      <c r="D53" s="48"/>
      <c r="E53" s="48"/>
      <c r="F53" s="48"/>
      <c r="G53" s="48"/>
      <c r="H53" s="48"/>
      <c r="I53" s="48"/>
      <c r="J53" s="48"/>
      <c r="K53" s="139"/>
      <c r="L53" s="5"/>
    </row>
    <row r="54" spans="1:12" ht="18" customHeight="1">
      <c r="A54" s="5"/>
      <c r="B54" s="114"/>
      <c r="C54" s="115" t="s">
        <v>141</v>
      </c>
      <c r="D54" s="132">
        <f t="shared" ref="D54:I54" si="65">+D28/(D28+D33)</f>
        <v>5.5041664922067496E-2</v>
      </c>
      <c r="E54" s="132">
        <f t="shared" si="65"/>
        <v>5.6551039508889886E-2</v>
      </c>
      <c r="F54" s="132">
        <f t="shared" si="65"/>
        <v>5.7917681954597379E-2</v>
      </c>
      <c r="G54" s="132">
        <f t="shared" si="65"/>
        <v>5.777781414390807E-2</v>
      </c>
      <c r="H54" s="132">
        <f t="shared" si="65"/>
        <v>5.7007138950387483E-2</v>
      </c>
      <c r="I54" s="132">
        <f t="shared" si="65"/>
        <v>6.074542180621513E-2</v>
      </c>
      <c r="J54" s="132">
        <f t="shared" ref="J54:K54" si="66">+J28/(J28+J33)</f>
        <v>6.1721112302815836E-2</v>
      </c>
      <c r="K54" s="140">
        <f t="shared" si="66"/>
        <v>6.2705167357010594E-2</v>
      </c>
      <c r="L54" s="5"/>
    </row>
    <row r="55" spans="1:12" ht="18" customHeight="1" thickBot="1">
      <c r="A55" s="5"/>
      <c r="B55" s="118"/>
      <c r="C55" s="119" t="s">
        <v>142</v>
      </c>
      <c r="D55" s="133">
        <f t="shared" ref="D55:I55" si="67">+D31/(D31+D36)</f>
        <v>3.0561225766654571E-2</v>
      </c>
      <c r="E55" s="133">
        <f t="shared" si="67"/>
        <v>3.1458167908246411E-2</v>
      </c>
      <c r="F55" s="133">
        <f t="shared" si="67"/>
        <v>3.1488580125276368E-2</v>
      </c>
      <c r="G55" s="133">
        <f t="shared" si="67"/>
        <v>3.0281155910235204E-2</v>
      </c>
      <c r="H55" s="133">
        <f t="shared" si="67"/>
        <v>2.9202371368609099E-2</v>
      </c>
      <c r="I55" s="133">
        <f t="shared" si="67"/>
        <v>3.181923795980824E-2</v>
      </c>
      <c r="J55" s="133">
        <f t="shared" ref="J55:K55" si="68">+J31/(J31+J36)</f>
        <v>3.2661687577929657E-2</v>
      </c>
      <c r="K55" s="141">
        <f t="shared" si="68"/>
        <v>3.380817940015541E-2</v>
      </c>
      <c r="L55" s="5"/>
    </row>
    <row r="56" spans="1:12" ht="7.5" customHeight="1">
      <c r="A56" s="5"/>
      <c r="B56" s="123"/>
      <c r="C56" s="123"/>
      <c r="D56" s="123"/>
      <c r="E56" s="52"/>
      <c r="F56" s="52"/>
      <c r="G56" s="52"/>
      <c r="H56" s="52"/>
      <c r="I56" s="52"/>
      <c r="J56" s="52"/>
      <c r="K56" s="52"/>
      <c r="L56" s="5"/>
    </row>
    <row r="57" spans="1:12" ht="15.75" customHeight="1">
      <c r="A57" s="5"/>
      <c r="B57" s="54"/>
      <c r="C57" s="173"/>
      <c r="D57" s="173"/>
      <c r="E57" s="173"/>
      <c r="F57" s="173"/>
      <c r="G57" s="173"/>
      <c r="H57" s="173"/>
      <c r="I57" s="173"/>
      <c r="J57" s="173"/>
      <c r="K57" s="173"/>
      <c r="L57" s="5"/>
    </row>
    <row r="58" spans="1:12">
      <c r="A58" s="5"/>
      <c r="B58" s="5"/>
      <c r="C58" s="5"/>
      <c r="D58" s="150"/>
      <c r="E58" s="150"/>
      <c r="F58" s="150"/>
      <c r="G58" s="150"/>
      <c r="H58" s="150"/>
      <c r="I58" s="150"/>
      <c r="J58" s="150"/>
      <c r="K58" s="150"/>
      <c r="L58" s="5"/>
    </row>
    <row r="59" spans="1:12">
      <c r="A59" s="5"/>
      <c r="B59" s="5"/>
      <c r="C59" s="5"/>
      <c r="D59" s="150"/>
      <c r="E59" s="150"/>
      <c r="F59" s="150"/>
      <c r="G59" s="150"/>
      <c r="H59" s="150"/>
      <c r="I59" s="150"/>
      <c r="J59" s="150"/>
      <c r="K59" s="150"/>
      <c r="L59" s="5"/>
    </row>
    <row r="60" spans="1:12">
      <c r="A60" s="5"/>
      <c r="B60" s="5"/>
      <c r="C60" s="5"/>
      <c r="D60" s="150"/>
      <c r="E60" s="150"/>
      <c r="F60" s="150"/>
      <c r="G60" s="150"/>
      <c r="H60" s="150"/>
      <c r="I60" s="150"/>
      <c r="J60" s="150"/>
      <c r="K60" s="150"/>
      <c r="L60" s="5"/>
    </row>
    <row r="61" spans="1:12">
      <c r="A61" s="5"/>
      <c r="B61" s="5"/>
      <c r="C61" s="5"/>
      <c r="D61" s="150"/>
      <c r="E61" s="150"/>
      <c r="F61" s="150"/>
      <c r="G61" s="150"/>
      <c r="H61" s="150"/>
      <c r="I61" s="150"/>
      <c r="J61" s="150"/>
      <c r="K61" s="150"/>
      <c r="L61" s="5"/>
    </row>
    <row r="62" spans="1:12">
      <c r="A62" s="5"/>
      <c r="B62" s="5"/>
      <c r="C62" s="5"/>
      <c r="D62" s="150"/>
      <c r="E62" s="150"/>
      <c r="F62" s="150"/>
      <c r="G62" s="150"/>
      <c r="H62" s="150"/>
      <c r="I62" s="150"/>
      <c r="J62" s="150"/>
      <c r="K62" s="150"/>
      <c r="L62" s="5"/>
    </row>
    <row r="63" spans="1:12">
      <c r="A63" s="5"/>
      <c r="B63" s="5"/>
      <c r="C63" s="5"/>
      <c r="D63" s="150"/>
      <c r="E63" s="150"/>
      <c r="F63" s="150"/>
      <c r="G63" s="150"/>
      <c r="H63" s="150"/>
      <c r="I63" s="150"/>
      <c r="J63" s="150"/>
      <c r="K63" s="150"/>
      <c r="L63" s="5"/>
    </row>
    <row r="64" spans="1:12">
      <c r="A64" s="5"/>
      <c r="B64" s="5"/>
      <c r="C64" s="5"/>
      <c r="D64" s="150"/>
      <c r="E64" s="150"/>
      <c r="F64" s="150"/>
      <c r="G64" s="150"/>
      <c r="H64" s="150"/>
      <c r="I64" s="150"/>
      <c r="J64" s="150"/>
      <c r="K64" s="150"/>
      <c r="L64" s="5"/>
    </row>
    <row r="65" spans="1:12">
      <c r="A65" s="5"/>
      <c r="B65" s="5"/>
      <c r="C65" s="5"/>
      <c r="D65" s="150"/>
      <c r="E65" s="150"/>
      <c r="F65" s="150"/>
      <c r="G65" s="150"/>
      <c r="H65" s="150"/>
      <c r="I65" s="150"/>
      <c r="J65" s="150"/>
      <c r="K65" s="150"/>
      <c r="L65" s="5"/>
    </row>
    <row r="66" spans="1:12">
      <c r="A66" s="5"/>
      <c r="B66" s="5"/>
      <c r="C66" s="5"/>
      <c r="D66" s="150"/>
      <c r="E66" s="150"/>
      <c r="F66" s="150"/>
      <c r="G66" s="150"/>
      <c r="H66" s="150"/>
      <c r="I66" s="150"/>
      <c r="J66" s="150"/>
      <c r="K66" s="150"/>
      <c r="L66" s="5"/>
    </row>
    <row r="67" spans="1:12">
      <c r="A67" s="5"/>
      <c r="B67" s="5"/>
      <c r="C67" s="5"/>
      <c r="D67" s="150"/>
      <c r="E67" s="150"/>
      <c r="F67" s="150"/>
      <c r="G67" s="150"/>
      <c r="H67" s="150"/>
      <c r="I67" s="150"/>
      <c r="J67" s="150"/>
      <c r="K67" s="150"/>
      <c r="L67" s="5"/>
    </row>
    <row r="68" spans="1:12">
      <c r="A68" s="5"/>
      <c r="B68" s="5"/>
      <c r="C68" s="5"/>
      <c r="D68" s="150"/>
      <c r="E68" s="150"/>
      <c r="F68" s="150"/>
      <c r="G68" s="150"/>
      <c r="H68" s="150"/>
      <c r="I68" s="150"/>
      <c r="J68" s="150"/>
      <c r="K68" s="150"/>
      <c r="L68" s="5"/>
    </row>
    <row r="69" spans="1:12">
      <c r="A69" s="5"/>
      <c r="B69" s="5"/>
      <c r="C69" s="58"/>
      <c r="D69" s="150"/>
      <c r="E69" s="150"/>
      <c r="F69" s="150"/>
      <c r="G69" s="150"/>
      <c r="H69" s="150"/>
      <c r="I69" s="150"/>
      <c r="J69" s="150"/>
      <c r="K69" s="150"/>
      <c r="L69" s="5"/>
    </row>
    <row r="70" spans="1:12">
      <c r="A70" s="5"/>
      <c r="B70" s="5"/>
      <c r="C70" s="5"/>
      <c r="D70" s="150"/>
      <c r="E70" s="150"/>
      <c r="F70" s="150"/>
      <c r="G70" s="150"/>
      <c r="H70" s="150"/>
      <c r="I70" s="150"/>
      <c r="J70" s="150"/>
      <c r="K70" s="150"/>
      <c r="L70" s="5"/>
    </row>
    <row r="71" spans="1:12">
      <c r="A71" s="5"/>
      <c r="B71" s="5"/>
      <c r="C71" s="5"/>
      <c r="D71" s="150"/>
      <c r="E71" s="150"/>
      <c r="F71" s="150"/>
      <c r="G71" s="150"/>
      <c r="H71" s="150"/>
      <c r="I71" s="150"/>
      <c r="J71" s="150"/>
      <c r="K71" s="150"/>
      <c r="L71" s="5"/>
    </row>
    <row r="72" spans="1:12">
      <c r="A72" s="5"/>
      <c r="B72" s="5"/>
      <c r="C72" s="5"/>
      <c r="D72" s="150"/>
      <c r="E72" s="150"/>
      <c r="F72" s="150"/>
      <c r="G72" s="150"/>
      <c r="H72" s="150"/>
      <c r="I72" s="150"/>
      <c r="J72" s="150"/>
      <c r="K72" s="150"/>
      <c r="L72" s="5"/>
    </row>
    <row r="73" spans="1:12">
      <c r="A73" s="5"/>
      <c r="B73" s="5"/>
      <c r="C73" s="5"/>
      <c r="D73" s="150"/>
      <c r="E73" s="150"/>
      <c r="F73" s="150"/>
      <c r="G73" s="150"/>
      <c r="H73" s="150"/>
      <c r="I73" s="150"/>
      <c r="J73" s="150"/>
      <c r="K73" s="150"/>
      <c r="L73" s="5"/>
    </row>
    <row r="74" spans="1:12">
      <c r="A74" s="5"/>
      <c r="B74" s="5"/>
      <c r="C74" s="5"/>
      <c r="D74" s="5"/>
      <c r="E74" s="5"/>
      <c r="F74" s="5"/>
      <c r="G74" s="5"/>
      <c r="H74" s="5"/>
      <c r="I74" s="5"/>
      <c r="J74" s="5"/>
      <c r="K74" s="5"/>
      <c r="L74" s="5"/>
    </row>
    <row r="75" spans="1:12">
      <c r="A75" s="5"/>
      <c r="B75" s="5"/>
      <c r="C75" s="5"/>
      <c r="D75" s="5"/>
      <c r="E75" s="5"/>
      <c r="F75" s="5"/>
      <c r="G75" s="5"/>
      <c r="H75" s="5"/>
      <c r="I75" s="5"/>
      <c r="J75" s="5"/>
      <c r="K75" s="5"/>
      <c r="L75" s="5"/>
    </row>
    <row r="76" spans="1:12">
      <c r="A76" s="5"/>
      <c r="B76" s="5"/>
      <c r="C76" s="5"/>
      <c r="D76" s="5"/>
      <c r="E76" s="5"/>
      <c r="F76" s="5"/>
      <c r="G76" s="5"/>
      <c r="H76" s="5"/>
      <c r="I76" s="5"/>
      <c r="J76" s="5"/>
      <c r="K76" s="5"/>
      <c r="L76" s="5"/>
    </row>
    <row r="77" spans="1:12">
      <c r="A77" s="5"/>
      <c r="B77" s="5"/>
      <c r="C77" s="5"/>
      <c r="D77" s="5"/>
      <c r="E77" s="5"/>
      <c r="F77" s="5"/>
      <c r="G77" s="5"/>
      <c r="H77" s="5"/>
      <c r="I77" s="5"/>
      <c r="J77" s="5"/>
      <c r="K77" s="5"/>
      <c r="L77" s="5"/>
    </row>
    <row r="78" spans="1:12">
      <c r="A78" s="5"/>
      <c r="B78" s="5"/>
      <c r="C78" s="5"/>
      <c r="D78" s="5"/>
      <c r="E78" s="5"/>
      <c r="F78" s="5"/>
      <c r="G78" s="5"/>
      <c r="H78" s="5"/>
      <c r="I78" s="5"/>
      <c r="J78" s="5"/>
      <c r="K78" s="5"/>
      <c r="L78" s="5"/>
    </row>
    <row r="79" spans="1:12">
      <c r="A79" s="5"/>
      <c r="B79" s="5"/>
      <c r="C79" s="5"/>
      <c r="D79" s="5"/>
      <c r="E79" s="5"/>
      <c r="F79" s="5"/>
      <c r="G79" s="5"/>
      <c r="H79" s="5"/>
      <c r="I79" s="5"/>
      <c r="J79" s="5"/>
      <c r="K79" s="5"/>
      <c r="L79" s="5"/>
    </row>
    <row r="80" spans="1:12">
      <c r="A80" s="5"/>
      <c r="B80" s="5"/>
      <c r="C80" s="5"/>
      <c r="D80" s="5"/>
      <c r="E80" s="5"/>
      <c r="F80" s="5"/>
      <c r="G80" s="5"/>
      <c r="H80" s="5"/>
      <c r="I80" s="5"/>
      <c r="J80" s="5"/>
      <c r="K80" s="5"/>
      <c r="L80" s="5"/>
    </row>
    <row r="81" spans="1:12">
      <c r="A81" s="5"/>
      <c r="B81" s="5"/>
      <c r="C81" s="5"/>
      <c r="D81" s="5"/>
      <c r="E81" s="5"/>
      <c r="F81" s="5"/>
      <c r="G81" s="5"/>
      <c r="H81" s="5"/>
      <c r="I81" s="5"/>
      <c r="J81" s="5"/>
      <c r="K81" s="5"/>
      <c r="L81" s="5"/>
    </row>
    <row r="82" spans="1:12">
      <c r="A82" s="5"/>
      <c r="B82" s="5"/>
      <c r="C82" s="5"/>
      <c r="D82" s="5"/>
      <c r="E82" s="5"/>
      <c r="F82" s="5"/>
      <c r="G82" s="5"/>
      <c r="H82" s="5"/>
      <c r="I82" s="5"/>
      <c r="J82" s="5"/>
      <c r="K82" s="5"/>
      <c r="L82" s="5"/>
    </row>
    <row r="83" spans="1:12">
      <c r="A83" s="5"/>
      <c r="B83" s="5"/>
      <c r="C83" s="5"/>
      <c r="D83" s="5"/>
      <c r="E83" s="5"/>
      <c r="F83" s="5"/>
      <c r="G83" s="5"/>
      <c r="H83" s="5"/>
      <c r="I83" s="5"/>
      <c r="J83" s="5"/>
      <c r="K83" s="5"/>
      <c r="L83" s="5"/>
    </row>
    <row r="84" spans="1:12">
      <c r="A84" s="5"/>
      <c r="B84" s="5"/>
      <c r="C84" s="5"/>
      <c r="D84" s="5"/>
      <c r="E84" s="5"/>
      <c r="F84" s="5"/>
      <c r="G84" s="5"/>
      <c r="H84" s="5"/>
      <c r="I84" s="5"/>
      <c r="J84" s="5"/>
      <c r="K84" s="5"/>
      <c r="L84" s="5"/>
    </row>
    <row r="85" spans="1:12">
      <c r="A85" s="5"/>
      <c r="B85" s="5"/>
      <c r="C85" s="5"/>
      <c r="D85" s="5"/>
      <c r="E85" s="5"/>
      <c r="F85" s="5"/>
      <c r="G85" s="5"/>
      <c r="H85" s="5"/>
      <c r="I85" s="5"/>
      <c r="J85" s="5"/>
      <c r="K85" s="5"/>
      <c r="L85" s="5"/>
    </row>
    <row r="86" spans="1:12">
      <c r="A86" s="5"/>
      <c r="B86" s="5"/>
      <c r="C86" s="5"/>
      <c r="D86" s="5"/>
      <c r="E86" s="5"/>
      <c r="F86" s="5"/>
      <c r="G86" s="5"/>
      <c r="H86" s="5"/>
      <c r="I86" s="5"/>
      <c r="J86" s="5"/>
      <c r="K86" s="5"/>
      <c r="L86" s="5"/>
    </row>
    <row r="87" spans="1:12">
      <c r="A87" s="5"/>
      <c r="B87" s="5"/>
      <c r="C87" s="5"/>
      <c r="D87" s="5"/>
      <c r="E87" s="5"/>
      <c r="F87" s="5"/>
      <c r="G87" s="5"/>
      <c r="H87" s="5"/>
      <c r="I87" s="5"/>
      <c r="J87" s="5"/>
      <c r="K87" s="5"/>
      <c r="L87" s="5"/>
    </row>
    <row r="88" spans="1:12">
      <c r="A88" s="5"/>
      <c r="B88" s="5"/>
      <c r="C88" s="5"/>
      <c r="D88" s="5"/>
      <c r="E88" s="5"/>
      <c r="F88" s="5"/>
      <c r="G88" s="5"/>
      <c r="H88" s="5"/>
      <c r="I88" s="5"/>
      <c r="J88" s="5"/>
      <c r="K88" s="5"/>
      <c r="L88" s="5"/>
    </row>
  </sheetData>
  <mergeCells count="1">
    <mergeCell ref="A2:K2"/>
  </mergeCells>
  <phoneticPr fontId="4" type="noConversion"/>
  <printOptions horizontalCentered="1" verticalCentered="1"/>
  <pageMargins left="0.15748031496062992" right="0.15748031496062992" top="0.15748031496062992" bottom="0.16" header="3.937007874015748E-2" footer="0.16"/>
  <pageSetup paperSize="9" scale="66" orientation="portrait" horizontalDpi="4294967295" verticalDpi="4294967295" r:id="rId1"/>
  <headerFooter alignWithMargins="0"/>
  <ignoredErrors>
    <ignoredError sqref="D6:K6" numberStoredAsText="1"/>
    <ignoredError sqref="D37:H41 D43:H55 D42:G42"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9"/>
  <sheetViews>
    <sheetView showGridLines="0" zoomScaleNormal="100" workbookViewId="0">
      <pane ySplit="10" topLeftCell="A11" activePane="bottomLeft" state="frozen"/>
      <selection activeCell="I41" sqref="I41"/>
      <selection pane="bottomLeft" activeCell="D6" sqref="D6:K6"/>
    </sheetView>
  </sheetViews>
  <sheetFormatPr defaultRowHeight="12.75"/>
  <cols>
    <col min="1" max="1" width="1.5703125" customWidth="1"/>
    <col min="2" max="2" width="1.42578125" customWidth="1"/>
    <col min="3" max="3" width="49.7109375" customWidth="1"/>
    <col min="4" max="11" width="13.140625" customWidth="1"/>
  </cols>
  <sheetData>
    <row r="1" spans="1:12" ht="15" customHeight="1">
      <c r="A1" s="5"/>
      <c r="B1" s="5"/>
      <c r="C1" s="6">
        <f>+'Balance Sheet'!B1</f>
        <v>0</v>
      </c>
      <c r="D1" s="5"/>
      <c r="E1" s="5"/>
      <c r="F1" s="5"/>
      <c r="G1" s="5"/>
      <c r="H1" s="5"/>
      <c r="I1" s="5"/>
      <c r="J1" s="5"/>
      <c r="K1" s="5"/>
      <c r="L1" s="5"/>
    </row>
    <row r="2" spans="1:12" ht="30.75" customHeight="1">
      <c r="A2" s="264" t="s">
        <v>38</v>
      </c>
      <c r="B2" s="264"/>
      <c r="C2" s="264"/>
      <c r="D2" s="264"/>
      <c r="E2" s="264"/>
      <c r="F2" s="264"/>
      <c r="G2" s="264"/>
      <c r="H2" s="264"/>
      <c r="I2" s="264"/>
      <c r="J2" s="264"/>
      <c r="K2" s="264"/>
      <c r="L2" s="5"/>
    </row>
    <row r="3" spans="1:12" ht="11.25" customHeight="1">
      <c r="A3" s="5"/>
      <c r="B3" s="5"/>
      <c r="C3" s="5"/>
      <c r="D3" s="5"/>
      <c r="E3" s="5"/>
      <c r="F3" s="5"/>
      <c r="G3" s="5"/>
      <c r="H3" s="5"/>
      <c r="I3" s="5"/>
      <c r="J3" s="5"/>
      <c r="K3" s="5"/>
      <c r="L3" s="5"/>
    </row>
    <row r="4" spans="1:12" ht="15" customHeight="1" thickBot="1">
      <c r="A4" s="5"/>
      <c r="B4" s="5"/>
      <c r="C4" s="8" t="s">
        <v>24</v>
      </c>
      <c r="D4" s="5"/>
      <c r="E4" s="5"/>
      <c r="F4" s="5"/>
      <c r="G4" s="5"/>
      <c r="H4" s="5"/>
      <c r="I4" s="5"/>
      <c r="J4" s="5"/>
      <c r="K4" s="5"/>
      <c r="L4" s="5"/>
    </row>
    <row r="5" spans="1:12" s="16" customFormat="1" ht="15" customHeight="1">
      <c r="A5" s="9"/>
      <c r="B5" s="9"/>
      <c r="C5" s="9"/>
      <c r="D5" s="129" t="s">
        <v>50</v>
      </c>
      <c r="E5" s="129" t="s">
        <v>66</v>
      </c>
      <c r="F5" s="129" t="s">
        <v>68</v>
      </c>
      <c r="G5" s="129" t="s">
        <v>69</v>
      </c>
      <c r="H5" s="129" t="s">
        <v>50</v>
      </c>
      <c r="I5" s="129" t="s">
        <v>66</v>
      </c>
      <c r="J5" s="129" t="s">
        <v>68</v>
      </c>
      <c r="K5" s="135" t="s">
        <v>69</v>
      </c>
      <c r="L5" s="9"/>
    </row>
    <row r="6" spans="1:12" s="16" customFormat="1" ht="15" customHeight="1">
      <c r="A6" s="9"/>
      <c r="B6" s="9"/>
      <c r="C6" s="17" t="s">
        <v>6</v>
      </c>
      <c r="D6" s="15" t="s">
        <v>101</v>
      </c>
      <c r="E6" s="15" t="s">
        <v>101</v>
      </c>
      <c r="F6" s="15" t="s">
        <v>101</v>
      </c>
      <c r="G6" s="15" t="s">
        <v>101</v>
      </c>
      <c r="H6" s="15" t="s">
        <v>67</v>
      </c>
      <c r="I6" s="15" t="s">
        <v>67</v>
      </c>
      <c r="J6" s="15" t="s">
        <v>67</v>
      </c>
      <c r="K6" s="92" t="s">
        <v>67</v>
      </c>
      <c r="L6" s="9"/>
    </row>
    <row r="7" spans="1:12" s="16" customFormat="1" ht="6" customHeight="1">
      <c r="A7" s="21"/>
      <c r="B7" s="21"/>
      <c r="C7" s="22"/>
      <c r="D7" s="27"/>
      <c r="E7" s="27"/>
      <c r="F7" s="27"/>
      <c r="G7" s="27"/>
      <c r="H7" s="27"/>
      <c r="I7" s="27"/>
      <c r="J7" s="27"/>
      <c r="K7" s="28"/>
      <c r="L7" s="9"/>
    </row>
    <row r="8" spans="1:12" s="16" customFormat="1" ht="12.75" hidden="1" customHeight="1">
      <c r="A8" s="9"/>
      <c r="B8" s="9"/>
      <c r="C8" s="10"/>
      <c r="D8" s="10"/>
      <c r="E8" s="10"/>
      <c r="F8" s="10"/>
      <c r="G8" s="10"/>
      <c r="H8" s="10"/>
      <c r="I8" s="10"/>
      <c r="J8" s="10"/>
      <c r="K8" s="156"/>
      <c r="L8" s="9"/>
    </row>
    <row r="9" spans="1:12" s="16" customFormat="1" ht="12.75" hidden="1" customHeight="1">
      <c r="A9" s="9"/>
      <c r="B9" s="9"/>
      <c r="C9" s="10"/>
      <c r="D9" s="10"/>
      <c r="E9" s="10"/>
      <c r="F9" s="10"/>
      <c r="G9" s="10"/>
      <c r="H9" s="10"/>
      <c r="I9" s="10"/>
      <c r="J9" s="10"/>
      <c r="K9" s="156"/>
      <c r="L9" s="9"/>
    </row>
    <row r="10" spans="1:12" s="16" customFormat="1" ht="12.75" hidden="1" customHeight="1">
      <c r="A10" s="9"/>
      <c r="B10" s="9"/>
      <c r="C10" s="10"/>
      <c r="D10" s="10"/>
      <c r="E10" s="10"/>
      <c r="F10" s="10"/>
      <c r="G10" s="10"/>
      <c r="H10" s="10"/>
      <c r="I10" s="10"/>
      <c r="J10" s="10"/>
      <c r="K10" s="156"/>
      <c r="L10" s="9"/>
    </row>
    <row r="11" spans="1:12" s="16" customFormat="1" ht="6" customHeight="1">
      <c r="A11" s="9"/>
      <c r="B11" s="9"/>
      <c r="C11" s="10"/>
      <c r="D11" s="10"/>
      <c r="E11" s="10"/>
      <c r="F11" s="10"/>
      <c r="G11" s="10"/>
      <c r="H11" s="10"/>
      <c r="I11" s="10"/>
      <c r="J11" s="10"/>
      <c r="K11" s="156"/>
      <c r="L11" s="9"/>
    </row>
    <row r="12" spans="1:12" s="16" customFormat="1" ht="18" customHeight="1">
      <c r="A12" s="9"/>
      <c r="B12" s="109"/>
      <c r="C12" s="45" t="s">
        <v>181</v>
      </c>
      <c r="D12" s="102"/>
      <c r="E12" s="102"/>
      <c r="F12" s="102"/>
      <c r="G12" s="102"/>
      <c r="H12" s="102"/>
      <c r="I12" s="102"/>
      <c r="J12" s="102"/>
      <c r="K12" s="136"/>
      <c r="L12" s="9"/>
    </row>
    <row r="13" spans="1:12" s="16" customFormat="1" ht="18" customHeight="1">
      <c r="A13" s="9"/>
      <c r="B13" s="109"/>
      <c r="C13" s="157" t="s">
        <v>141</v>
      </c>
      <c r="D13" s="102">
        <v>4510.5720000000001</v>
      </c>
      <c r="E13" s="102">
        <v>5204.9749999999985</v>
      </c>
      <c r="F13" s="102">
        <v>5660.9579999999987</v>
      </c>
      <c r="G13" s="102">
        <v>6591.1859999999942</v>
      </c>
      <c r="H13" s="102">
        <v>6429.5640000000058</v>
      </c>
      <c r="I13" s="102">
        <v>7092.1490000000049</v>
      </c>
      <c r="J13" s="102">
        <v>7719.773000000001</v>
      </c>
      <c r="K13" s="136">
        <v>8237.9470000000001</v>
      </c>
      <c r="L13" s="9"/>
    </row>
    <row r="14" spans="1:12" s="16" customFormat="1" ht="18" customHeight="1">
      <c r="A14" s="9"/>
      <c r="B14" s="110"/>
      <c r="C14" s="157" t="s">
        <v>142</v>
      </c>
      <c r="D14" s="102">
        <v>3140.3129999999983</v>
      </c>
      <c r="E14" s="102">
        <v>3594.7250000000022</v>
      </c>
      <c r="F14" s="102">
        <v>3791.8669999999984</v>
      </c>
      <c r="G14" s="102">
        <v>3774.0399999999972</v>
      </c>
      <c r="H14" s="102">
        <v>3664.1610000000001</v>
      </c>
      <c r="I14" s="102">
        <v>4021.9389999999985</v>
      </c>
      <c r="J14" s="102">
        <v>4474.5479999999989</v>
      </c>
      <c r="K14" s="136">
        <v>4848.9070000000029</v>
      </c>
      <c r="L14" s="9"/>
    </row>
    <row r="15" spans="1:12" s="16" customFormat="1" ht="18" customHeight="1">
      <c r="A15" s="9"/>
      <c r="B15" s="109"/>
      <c r="C15" s="157" t="s">
        <v>148</v>
      </c>
      <c r="D15" s="102">
        <v>194603.44299999997</v>
      </c>
      <c r="E15" s="102">
        <v>197039.696</v>
      </c>
      <c r="F15" s="102">
        <v>197249.40800000002</v>
      </c>
      <c r="G15" s="102">
        <v>190653.11099999998</v>
      </c>
      <c r="H15" s="102">
        <v>193534.59199999998</v>
      </c>
      <c r="I15" s="102">
        <v>182974.25900000002</v>
      </c>
      <c r="J15" s="102">
        <v>179448.92600000001</v>
      </c>
      <c r="K15" s="136">
        <v>177938.23800000001</v>
      </c>
      <c r="L15" s="9"/>
    </row>
    <row r="16" spans="1:12" s="16" customFormat="1" ht="18" customHeight="1">
      <c r="A16" s="9"/>
      <c r="B16" s="109"/>
      <c r="C16" s="157" t="s">
        <v>149</v>
      </c>
      <c r="D16" s="102">
        <v>192686.546</v>
      </c>
      <c r="E16" s="102">
        <v>194838.734</v>
      </c>
      <c r="F16" s="102">
        <v>194782.66400000002</v>
      </c>
      <c r="G16" s="102">
        <v>187008.19500000001</v>
      </c>
      <c r="H16" s="102">
        <v>189939.92599999998</v>
      </c>
      <c r="I16" s="102">
        <v>179301.848</v>
      </c>
      <c r="J16" s="102">
        <v>175387.99900000001</v>
      </c>
      <c r="K16" s="136">
        <v>173838.375</v>
      </c>
      <c r="L16" s="9"/>
    </row>
    <row r="17" spans="1:12" s="39" customFormat="1" ht="18" customHeight="1">
      <c r="A17" s="35"/>
      <c r="B17" s="109"/>
      <c r="C17" s="157" t="s">
        <v>150</v>
      </c>
      <c r="D17" s="111">
        <v>0.30378830002048562</v>
      </c>
      <c r="E17" s="111">
        <v>0.30936748015120086</v>
      </c>
      <c r="F17" s="111">
        <v>0.33017220760161103</v>
      </c>
      <c r="G17" s="111">
        <v>0.42741109111470976</v>
      </c>
      <c r="H17" s="111">
        <v>0.43010739141876542</v>
      </c>
      <c r="I17" s="111">
        <v>0.43290263642233184</v>
      </c>
      <c r="J17" s="111">
        <v>0.4203782935068171</v>
      </c>
      <c r="K17" s="137">
        <v>0.41139376109120362</v>
      </c>
      <c r="L17" s="35"/>
    </row>
    <row r="18" spans="1:12" s="16" customFormat="1" ht="18" customHeight="1">
      <c r="A18" s="9"/>
      <c r="B18" s="47"/>
      <c r="C18" s="157" t="s">
        <v>151</v>
      </c>
      <c r="D18" s="111">
        <v>0.424978694498163</v>
      </c>
      <c r="E18" s="111">
        <v>0.42285736242729316</v>
      </c>
      <c r="F18" s="111">
        <v>0.43574674109929923</v>
      </c>
      <c r="G18" s="111">
        <v>0.55299850436628117</v>
      </c>
      <c r="H18" s="111">
        <v>0.55908394410569584</v>
      </c>
      <c r="I18" s="111">
        <v>0.51781357103467784</v>
      </c>
      <c r="J18" s="111">
        <v>0.52604228129505826</v>
      </c>
      <c r="K18" s="137">
        <v>0.49768018658046864</v>
      </c>
      <c r="L18" s="9"/>
    </row>
    <row r="19" spans="1:12" s="16" customFormat="1" ht="18" customHeight="1">
      <c r="A19" s="9"/>
      <c r="B19" s="110"/>
      <c r="C19" s="157" t="s">
        <v>152</v>
      </c>
      <c r="D19" s="111">
        <v>2.317827439466218E-2</v>
      </c>
      <c r="E19" s="111">
        <v>2.64158700285449E-2</v>
      </c>
      <c r="F19" s="111">
        <v>2.8699492978959906E-2</v>
      </c>
      <c r="G19" s="111">
        <v>3.4571615251533953E-2</v>
      </c>
      <c r="H19" s="111">
        <v>3.322178187142899E-2</v>
      </c>
      <c r="I19" s="111">
        <v>3.8760364647794553E-2</v>
      </c>
      <c r="J19" s="111">
        <v>4.3019332419966673E-2</v>
      </c>
      <c r="K19" s="137">
        <v>4.6296665025985027E-2</v>
      </c>
      <c r="L19" s="9"/>
    </row>
    <row r="20" spans="1:12" s="16" customFormat="1" ht="18" customHeight="1">
      <c r="A20" s="9"/>
      <c r="B20" s="109"/>
      <c r="C20" s="157" t="s">
        <v>153</v>
      </c>
      <c r="D20" s="111">
        <v>1.6297520845072379E-2</v>
      </c>
      <c r="E20" s="111">
        <v>1.8449745213392744E-2</v>
      </c>
      <c r="F20" s="111">
        <v>1.9467168803071703E-2</v>
      </c>
      <c r="G20" s="111">
        <v>2.0181147676442721E-2</v>
      </c>
      <c r="H20" s="111">
        <v>1.9291157352562097E-2</v>
      </c>
      <c r="I20" s="111">
        <v>2.2431107346980599E-2</v>
      </c>
      <c r="J20" s="111">
        <v>2.5512281487400965E-2</v>
      </c>
      <c r="K20" s="137">
        <v>2.7893191017230822E-2</v>
      </c>
      <c r="L20" s="9"/>
    </row>
    <row r="21" spans="1:12" s="16" customFormat="1" ht="18" customHeight="1">
      <c r="A21" s="9"/>
      <c r="B21" s="109"/>
      <c r="C21" s="157"/>
      <c r="D21" s="111"/>
      <c r="E21" s="111"/>
      <c r="F21" s="111"/>
      <c r="G21" s="111"/>
      <c r="H21" s="111"/>
      <c r="I21" s="111"/>
      <c r="J21" s="111"/>
      <c r="K21" s="137"/>
      <c r="L21" s="9"/>
    </row>
    <row r="22" spans="1:12" s="16" customFormat="1" ht="18" customHeight="1">
      <c r="A22" s="9"/>
      <c r="B22" s="109"/>
      <c r="C22" s="45" t="s">
        <v>182</v>
      </c>
      <c r="D22" s="102"/>
      <c r="E22" s="102"/>
      <c r="F22" s="102"/>
      <c r="G22" s="102"/>
      <c r="H22" s="102"/>
      <c r="I22" s="102"/>
      <c r="J22" s="102"/>
      <c r="K22" s="136"/>
      <c r="L22" s="9"/>
    </row>
    <row r="23" spans="1:12" s="16" customFormat="1" ht="18" customHeight="1">
      <c r="A23" s="9"/>
      <c r="B23" s="109"/>
      <c r="C23" s="157" t="s">
        <v>141</v>
      </c>
      <c r="D23" s="102">
        <v>55626.372000000003</v>
      </c>
      <c r="E23" s="102">
        <v>56108.381000000001</v>
      </c>
      <c r="F23" s="102">
        <v>56986.805</v>
      </c>
      <c r="G23" s="102">
        <v>57879.512000000002</v>
      </c>
      <c r="H23" s="102">
        <v>57019.88</v>
      </c>
      <c r="I23" s="102">
        <v>55735.326999999997</v>
      </c>
      <c r="J23" s="102">
        <v>56554.917999999998</v>
      </c>
      <c r="K23" s="136">
        <v>56884.538999999997</v>
      </c>
      <c r="L23" s="9"/>
    </row>
    <row r="24" spans="1:12" s="16" customFormat="1" ht="18" customHeight="1">
      <c r="A24" s="9"/>
      <c r="B24" s="110"/>
      <c r="C24" s="157" t="s">
        <v>142</v>
      </c>
      <c r="D24" s="102">
        <v>30847.458999999999</v>
      </c>
      <c r="E24" s="102">
        <v>31244.681</v>
      </c>
      <c r="F24" s="102">
        <v>31695.911</v>
      </c>
      <c r="G24" s="102">
        <v>26715.204000000002</v>
      </c>
      <c r="H24" s="102">
        <v>26678.79</v>
      </c>
      <c r="I24" s="102">
        <v>26686.445</v>
      </c>
      <c r="J24" s="102">
        <v>27150.722000000002</v>
      </c>
      <c r="K24" s="136">
        <v>26785.761999999999</v>
      </c>
      <c r="L24" s="9"/>
    </row>
    <row r="25" spans="1:12" s="16" customFormat="1" ht="18" customHeight="1">
      <c r="A25" s="9"/>
      <c r="B25" s="109"/>
      <c r="C25" s="157" t="s">
        <v>148</v>
      </c>
      <c r="D25" s="102">
        <v>91761.857000000004</v>
      </c>
      <c r="E25" s="102">
        <v>89448.585000000006</v>
      </c>
      <c r="F25" s="102">
        <v>87845.459000000003</v>
      </c>
      <c r="G25" s="102">
        <v>85475</v>
      </c>
      <c r="H25" s="102">
        <v>83488.301000000007</v>
      </c>
      <c r="I25" s="102">
        <v>80949.588000000003</v>
      </c>
      <c r="J25" s="102">
        <v>79643.94</v>
      </c>
      <c r="K25" s="136">
        <v>78175.178</v>
      </c>
      <c r="L25" s="9"/>
    </row>
    <row r="26" spans="1:12" s="16" customFormat="1" ht="18" customHeight="1">
      <c r="A26" s="9"/>
      <c r="B26" s="109"/>
      <c r="C26" s="157" t="s">
        <v>149</v>
      </c>
      <c r="D26" s="102">
        <v>66430.038</v>
      </c>
      <c r="E26" s="102">
        <v>64045.017</v>
      </c>
      <c r="F26" s="102">
        <v>62041.623</v>
      </c>
      <c r="G26" s="102">
        <v>53372.752999999997</v>
      </c>
      <c r="H26" s="102">
        <v>52241.061000000002</v>
      </c>
      <c r="I26" s="102">
        <v>50810.373</v>
      </c>
      <c r="J26" s="102">
        <v>49485.213000000003</v>
      </c>
      <c r="K26" s="136">
        <v>47416.671999999999</v>
      </c>
      <c r="L26" s="9"/>
    </row>
    <row r="27" spans="1:12" s="39" customFormat="1" ht="18" customHeight="1">
      <c r="A27" s="35"/>
      <c r="B27" s="109"/>
      <c r="C27" s="157" t="s">
        <v>150</v>
      </c>
      <c r="D27" s="111">
        <v>0.44545261733049935</v>
      </c>
      <c r="E27" s="111">
        <v>0.44313700657304655</v>
      </c>
      <c r="F27" s="111">
        <v>0.44380263115294849</v>
      </c>
      <c r="G27" s="111">
        <v>0.53843418721291214</v>
      </c>
      <c r="H27" s="111">
        <v>0.53211423805171099</v>
      </c>
      <c r="I27" s="111">
        <v>0.52119335372339348</v>
      </c>
      <c r="J27" s="111">
        <v>0.51992288274558185</v>
      </c>
      <c r="K27" s="137">
        <v>0.52912052253776731</v>
      </c>
      <c r="L27" s="35"/>
    </row>
    <row r="28" spans="1:12" s="16" customFormat="1" ht="18" customHeight="1">
      <c r="A28" s="9"/>
      <c r="B28" s="47"/>
      <c r="C28" s="157" t="s">
        <v>151</v>
      </c>
      <c r="D28" s="111">
        <v>0.45539225531372063</v>
      </c>
      <c r="E28" s="111">
        <v>0.45275888463080061</v>
      </c>
      <c r="F28" s="111">
        <v>0.45280369727693986</v>
      </c>
      <c r="G28" s="111">
        <v>0.55463921326772769</v>
      </c>
      <c r="H28" s="111">
        <v>0.54800606385001172</v>
      </c>
      <c r="I28" s="111">
        <v>0.54075604508429642</v>
      </c>
      <c r="J28" s="111">
        <v>0.53326444571982223</v>
      </c>
      <c r="K28" s="137">
        <v>0.54071820815845939</v>
      </c>
      <c r="L28" s="9"/>
    </row>
    <row r="29" spans="1:12" s="16" customFormat="1" ht="18" customHeight="1">
      <c r="A29" s="9"/>
      <c r="B29" s="110"/>
      <c r="C29" s="157" t="s">
        <v>152</v>
      </c>
      <c r="D29" s="111">
        <v>0.60620364297989304</v>
      </c>
      <c r="E29" s="111">
        <v>0.62726963204616371</v>
      </c>
      <c r="F29" s="111">
        <v>0.64871657167845176</v>
      </c>
      <c r="G29" s="111">
        <v>0.67715135419713368</v>
      </c>
      <c r="H29" s="111">
        <v>0.6829685035751295</v>
      </c>
      <c r="I29" s="111">
        <v>0.68851897059686085</v>
      </c>
      <c r="J29" s="111">
        <v>0.71009693895103632</v>
      </c>
      <c r="K29" s="137">
        <v>0.72765474227637827</v>
      </c>
      <c r="L29" s="9"/>
    </row>
    <row r="30" spans="1:12" s="16" customFormat="1" ht="18" customHeight="1">
      <c r="A30" s="9"/>
      <c r="B30" s="109"/>
      <c r="C30" s="157" t="s">
        <v>153</v>
      </c>
      <c r="D30" s="111">
        <v>0.46436009866500449</v>
      </c>
      <c r="E30" s="111">
        <v>0.48785498800008126</v>
      </c>
      <c r="F30" s="111">
        <v>0.51088139651021058</v>
      </c>
      <c r="G30" s="111">
        <v>0.50054011641483065</v>
      </c>
      <c r="H30" s="111">
        <v>0.51068622055742707</v>
      </c>
      <c r="I30" s="111">
        <v>0.52521647499025448</v>
      </c>
      <c r="J30" s="111">
        <v>0.54866333504515785</v>
      </c>
      <c r="K30" s="137">
        <v>0.56490177125885177</v>
      </c>
      <c r="L30" s="9"/>
    </row>
    <row r="31" spans="1:12" s="16" customFormat="1" ht="18" customHeight="1">
      <c r="A31" s="9"/>
      <c r="B31" s="109"/>
      <c r="C31" s="158"/>
      <c r="D31" s="102"/>
      <c r="E31" s="102"/>
      <c r="F31" s="102"/>
      <c r="G31" s="102"/>
      <c r="H31" s="102"/>
      <c r="I31" s="102"/>
      <c r="J31" s="102"/>
      <c r="K31" s="136"/>
      <c r="L31" s="9"/>
    </row>
    <row r="32" spans="1:12" s="39" customFormat="1" ht="18" customHeight="1">
      <c r="A32" s="35"/>
      <c r="B32" s="109"/>
      <c r="C32" s="45" t="s">
        <v>154</v>
      </c>
      <c r="D32" s="102"/>
      <c r="E32" s="102"/>
      <c r="F32" s="102"/>
      <c r="G32" s="102"/>
      <c r="H32" s="102"/>
      <c r="I32" s="102"/>
      <c r="J32" s="102"/>
      <c r="K32" s="136"/>
      <c r="L32" s="35"/>
    </row>
    <row r="33" spans="1:14" s="39" customFormat="1" ht="18" customHeight="1">
      <c r="A33" s="35"/>
      <c r="B33" s="109"/>
      <c r="C33" s="157" t="s">
        <v>141</v>
      </c>
      <c r="D33" s="102">
        <v>8395.2090000000007</v>
      </c>
      <c r="E33" s="102">
        <v>8244.5349999999999</v>
      </c>
      <c r="F33" s="102">
        <v>8185.3620000000001</v>
      </c>
      <c r="G33" s="102">
        <v>6415.84</v>
      </c>
      <c r="H33" s="102">
        <v>6063.0969999999998</v>
      </c>
      <c r="I33" s="102">
        <v>6430.1610000000001</v>
      </c>
      <c r="J33" s="102">
        <v>6003.1689999999999</v>
      </c>
      <c r="K33" s="136">
        <v>6253.0940000000001</v>
      </c>
      <c r="L33" s="35"/>
    </row>
    <row r="34" spans="1:14" s="16" customFormat="1" ht="18" customHeight="1">
      <c r="A34" s="9"/>
      <c r="B34" s="113"/>
      <c r="C34" s="157" t="s">
        <v>142</v>
      </c>
      <c r="D34" s="102">
        <v>4423.8549999999996</v>
      </c>
      <c r="E34" s="102">
        <v>4364.933</v>
      </c>
      <c r="F34" s="102">
        <v>4181.1660000000002</v>
      </c>
      <c r="G34" s="102">
        <v>3585.3919999999998</v>
      </c>
      <c r="H34" s="102">
        <v>3218.3249999999998</v>
      </c>
      <c r="I34" s="102">
        <v>3634.848</v>
      </c>
      <c r="J34" s="102">
        <v>3439.7579999999998</v>
      </c>
      <c r="K34" s="136">
        <v>3839.471</v>
      </c>
      <c r="L34" s="35"/>
      <c r="M34" s="39"/>
    </row>
    <row r="35" spans="1:14" s="16" customFormat="1" ht="18" customHeight="1">
      <c r="A35" s="9"/>
      <c r="B35" s="109"/>
      <c r="C35" s="157" t="s">
        <v>148</v>
      </c>
      <c r="D35" s="102">
        <v>124374.04700000001</v>
      </c>
      <c r="E35" s="102">
        <v>120633.43799999999</v>
      </c>
      <c r="F35" s="102">
        <v>117388.05</v>
      </c>
      <c r="G35" s="102">
        <v>112937.2</v>
      </c>
      <c r="H35" s="102">
        <v>110698.39599999999</v>
      </c>
      <c r="I35" s="102">
        <v>110253.075</v>
      </c>
      <c r="J35" s="102">
        <v>110958.68</v>
      </c>
      <c r="K35" s="136">
        <v>112494.41800000001</v>
      </c>
      <c r="L35" s="35"/>
      <c r="M35" s="39"/>
    </row>
    <row r="36" spans="1:14" s="16" customFormat="1" ht="18" customHeight="1">
      <c r="A36" s="9"/>
      <c r="B36" s="109"/>
      <c r="C36" s="157" t="s">
        <v>149</v>
      </c>
      <c r="D36" s="102">
        <v>119976.269</v>
      </c>
      <c r="E36" s="102">
        <v>116350.32799999999</v>
      </c>
      <c r="F36" s="102">
        <v>113013.758</v>
      </c>
      <c r="G36" s="102">
        <v>109681.538</v>
      </c>
      <c r="H36" s="102">
        <v>107461.291</v>
      </c>
      <c r="I36" s="102">
        <v>107092.63099999999</v>
      </c>
      <c r="J36" s="102">
        <v>108032.723</v>
      </c>
      <c r="K36" s="136">
        <v>109738.889</v>
      </c>
      <c r="L36" s="35"/>
      <c r="M36" s="39"/>
    </row>
    <row r="37" spans="1:14" s="16" customFormat="1" ht="18" customHeight="1">
      <c r="A37" s="9"/>
      <c r="B37" s="109"/>
      <c r="C37" s="157" t="s">
        <v>150</v>
      </c>
      <c r="D37" s="111">
        <v>0.47305004556765662</v>
      </c>
      <c r="E37" s="111">
        <v>0.47056650253774168</v>
      </c>
      <c r="F37" s="111">
        <v>0.48918984890344497</v>
      </c>
      <c r="G37" s="111">
        <v>0.44116561510262109</v>
      </c>
      <c r="H37" s="111">
        <v>0.46919453869862215</v>
      </c>
      <c r="I37" s="111">
        <v>0.43471897515474345</v>
      </c>
      <c r="J37" s="111">
        <v>0.42700963441142503</v>
      </c>
      <c r="K37" s="137">
        <v>0.38598860020335535</v>
      </c>
      <c r="L37" s="35"/>
      <c r="M37" s="39"/>
    </row>
    <row r="38" spans="1:14" s="16" customFormat="1" ht="18" customHeight="1">
      <c r="A38" s="9"/>
      <c r="B38" s="109"/>
      <c r="C38" s="157" t="s">
        <v>151</v>
      </c>
      <c r="D38" s="111">
        <v>0.52384377804054738</v>
      </c>
      <c r="E38" s="111">
        <v>0.51950898382989463</v>
      </c>
      <c r="F38" s="111">
        <v>0.53440422060746995</v>
      </c>
      <c r="G38" s="111">
        <v>0.50744127035586872</v>
      </c>
      <c r="H38" s="111">
        <v>0.53390288824341692</v>
      </c>
      <c r="I38" s="111">
        <v>0.49150308989152885</v>
      </c>
      <c r="J38" s="111">
        <v>0.48740207047311096</v>
      </c>
      <c r="K38" s="137">
        <v>0.44066649245957434</v>
      </c>
      <c r="L38" s="35"/>
      <c r="M38" s="39"/>
    </row>
    <row r="39" spans="1:14" s="39" customFormat="1" ht="18" customHeight="1">
      <c r="A39" s="35"/>
      <c r="B39" s="113"/>
      <c r="C39" s="157" t="s">
        <v>152</v>
      </c>
      <c r="D39" s="111">
        <v>6.7499685042812826E-2</v>
      </c>
      <c r="E39" s="111">
        <v>6.8343695883060218E-2</v>
      </c>
      <c r="F39" s="111">
        <v>6.9729090823128934E-2</v>
      </c>
      <c r="G39" s="111">
        <v>5.6808916813946161E-2</v>
      </c>
      <c r="H39" s="111">
        <v>5.4771317553688852E-2</v>
      </c>
      <c r="I39" s="111">
        <v>5.8321829119051781E-2</v>
      </c>
      <c r="J39" s="111">
        <v>5.4102743471713975E-2</v>
      </c>
      <c r="K39" s="137">
        <v>5.5585815822434853E-2</v>
      </c>
      <c r="L39" s="35"/>
    </row>
    <row r="40" spans="1:14" s="16" customFormat="1" ht="18" customHeight="1">
      <c r="A40" s="9"/>
      <c r="B40" s="109"/>
      <c r="C40" s="157" t="s">
        <v>153</v>
      </c>
      <c r="D40" s="111">
        <v>3.6872750226963631E-2</v>
      </c>
      <c r="E40" s="111">
        <v>3.7515433561992197E-2</v>
      </c>
      <c r="F40" s="111">
        <v>3.6996964564261284E-2</v>
      </c>
      <c r="G40" s="111">
        <v>3.2689111270485648E-2</v>
      </c>
      <c r="H40" s="111">
        <v>2.9948691012841078E-2</v>
      </c>
      <c r="I40" s="111">
        <v>3.3941158845934044E-2</v>
      </c>
      <c r="J40" s="111">
        <v>3.1839963896864838E-2</v>
      </c>
      <c r="K40" s="137">
        <v>3.4987332521655111E-2</v>
      </c>
      <c r="L40" s="35"/>
      <c r="M40" s="39"/>
    </row>
    <row r="41" spans="1:14" s="16" customFormat="1" ht="18" customHeight="1">
      <c r="A41" s="9"/>
      <c r="B41" s="109"/>
      <c r="C41" s="158"/>
      <c r="D41" s="102"/>
      <c r="E41" s="102"/>
      <c r="F41" s="102"/>
      <c r="G41" s="102"/>
      <c r="H41" s="102"/>
      <c r="I41" s="102"/>
      <c r="J41" s="102"/>
      <c r="K41" s="136"/>
      <c r="L41" s="35"/>
      <c r="M41" s="39"/>
    </row>
    <row r="42" spans="1:14" s="39" customFormat="1" ht="18" customHeight="1">
      <c r="A42" s="35"/>
      <c r="B42" s="47"/>
      <c r="C42" s="45" t="s">
        <v>155</v>
      </c>
      <c r="D42" s="102"/>
      <c r="E42" s="102"/>
      <c r="F42" s="102"/>
      <c r="G42" s="102"/>
      <c r="H42" s="102"/>
      <c r="I42" s="102"/>
      <c r="J42" s="102"/>
      <c r="K42" s="136"/>
      <c r="L42" s="35"/>
    </row>
    <row r="43" spans="1:14" s="16" customFormat="1" ht="18" customHeight="1">
      <c r="A43" s="9"/>
      <c r="B43" s="47"/>
      <c r="C43" s="157" t="s">
        <v>141</v>
      </c>
      <c r="D43" s="102">
        <v>4927.3209999999999</v>
      </c>
      <c r="E43" s="102">
        <v>4820.6210000000001</v>
      </c>
      <c r="F43" s="102">
        <v>4632.1850000000004</v>
      </c>
      <c r="G43" s="102">
        <v>4552.192</v>
      </c>
      <c r="H43" s="102">
        <v>4593.3429999999998</v>
      </c>
      <c r="I43" s="102">
        <v>4576.9840000000004</v>
      </c>
      <c r="J43" s="102">
        <v>4387.3739999999998</v>
      </c>
      <c r="K43" s="136">
        <v>4594.3220000000001</v>
      </c>
      <c r="L43" s="35"/>
      <c r="M43" s="39"/>
      <c r="N43" s="102"/>
    </row>
    <row r="44" spans="1:14" s="39" customFormat="1" ht="18" customHeight="1">
      <c r="A44" s="35"/>
      <c r="B44" s="109"/>
      <c r="C44" s="157" t="s">
        <v>142</v>
      </c>
      <c r="D44" s="102">
        <v>2216.7739999999999</v>
      </c>
      <c r="E44" s="102">
        <v>2100.3110000000001</v>
      </c>
      <c r="F44" s="102">
        <v>1893.4259999999999</v>
      </c>
      <c r="G44" s="102">
        <v>1768.2</v>
      </c>
      <c r="H44" s="102">
        <v>1790.5119999999999</v>
      </c>
      <c r="I44" s="102">
        <v>1829.0340000000001</v>
      </c>
      <c r="J44" s="102">
        <v>1648.47</v>
      </c>
      <c r="K44" s="136">
        <v>1758.7329999999999</v>
      </c>
      <c r="L44" s="35"/>
    </row>
    <row r="45" spans="1:14" s="16" customFormat="1" ht="18" customHeight="1">
      <c r="A45" s="9"/>
      <c r="B45" s="47"/>
      <c r="C45" s="157" t="s">
        <v>148</v>
      </c>
      <c r="D45" s="102">
        <v>71846.035999999993</v>
      </c>
      <c r="E45" s="102">
        <v>71970.263999999996</v>
      </c>
      <c r="F45" s="102">
        <v>70773.381999999998</v>
      </c>
      <c r="G45" s="102">
        <v>69327.392000000007</v>
      </c>
      <c r="H45" s="102">
        <v>68286.967000000004</v>
      </c>
      <c r="I45" s="102">
        <v>68281.312999999995</v>
      </c>
      <c r="J45" s="102">
        <v>67472.838000000003</v>
      </c>
      <c r="K45" s="136">
        <v>67746.264999999999</v>
      </c>
      <c r="L45" s="35"/>
      <c r="M45" s="39"/>
    </row>
    <row r="46" spans="1:14" s="16" customFormat="1" ht="18" customHeight="1">
      <c r="A46" s="9"/>
      <c r="B46" s="109"/>
      <c r="C46" s="157" t="s">
        <v>149</v>
      </c>
      <c r="D46" s="102">
        <v>68802.618000000002</v>
      </c>
      <c r="E46" s="102">
        <v>68933.998999999996</v>
      </c>
      <c r="F46" s="102">
        <v>67718.388999999996</v>
      </c>
      <c r="G46" s="102">
        <v>66189.179000000004</v>
      </c>
      <c r="H46" s="102">
        <v>65129.857000000004</v>
      </c>
      <c r="I46" s="102">
        <v>65181.207999999999</v>
      </c>
      <c r="J46" s="102">
        <v>64396.775000000001</v>
      </c>
      <c r="K46" s="136">
        <v>64554.771999999997</v>
      </c>
      <c r="L46" s="35"/>
      <c r="M46" s="39"/>
    </row>
    <row r="47" spans="1:14" s="39" customFormat="1" ht="18" customHeight="1">
      <c r="A47" s="35"/>
      <c r="B47" s="47"/>
      <c r="C47" s="157" t="s">
        <v>150</v>
      </c>
      <c r="D47" s="111">
        <v>0.55010562534894725</v>
      </c>
      <c r="E47" s="111">
        <v>0.56430696377085021</v>
      </c>
      <c r="F47" s="111">
        <v>0.59124560007858062</v>
      </c>
      <c r="G47" s="111">
        <v>0.61157174389832414</v>
      </c>
      <c r="H47" s="111">
        <v>0.6101941440036156</v>
      </c>
      <c r="I47" s="111">
        <v>0.60038444530284574</v>
      </c>
      <c r="J47" s="111">
        <v>0.62426955167259501</v>
      </c>
      <c r="K47" s="137">
        <v>0.61719422365258692</v>
      </c>
      <c r="L47" s="35"/>
    </row>
    <row r="48" spans="1:14" ht="18" customHeight="1">
      <c r="A48" s="5"/>
      <c r="B48" s="47"/>
      <c r="C48" s="157" t="s">
        <v>151</v>
      </c>
      <c r="D48" s="111">
        <v>0.61766180851622832</v>
      </c>
      <c r="E48" s="111">
        <v>0.62984934928508163</v>
      </c>
      <c r="F48" s="111">
        <v>0.65951446239733558</v>
      </c>
      <c r="G48" s="111">
        <v>0.68938502593915274</v>
      </c>
      <c r="H48" s="111">
        <v>0.68732293669338451</v>
      </c>
      <c r="I48" s="111">
        <v>0.67732484972636908</v>
      </c>
      <c r="J48" s="111">
        <v>0.70111711470232585</v>
      </c>
      <c r="K48" s="137">
        <v>0.69466027849158207</v>
      </c>
      <c r="L48" s="35"/>
      <c r="M48" s="39"/>
    </row>
    <row r="49" spans="1:13" ht="18" customHeight="1">
      <c r="A49" s="5"/>
      <c r="B49" s="47"/>
      <c r="C49" s="157" t="s">
        <v>152</v>
      </c>
      <c r="D49" s="111">
        <v>6.8581668166076692E-2</v>
      </c>
      <c r="E49" s="111">
        <v>6.6980732486961569E-2</v>
      </c>
      <c r="F49" s="111">
        <v>6.5450948776193854E-2</v>
      </c>
      <c r="G49" s="111">
        <v>6.5662242133672069E-2</v>
      </c>
      <c r="H49" s="111">
        <v>6.726529529419574E-2</v>
      </c>
      <c r="I49" s="111">
        <v>6.7031282775713477E-2</v>
      </c>
      <c r="J49" s="111">
        <v>6.5024299111295716E-2</v>
      </c>
      <c r="K49" s="137">
        <v>6.7816609520834847E-2</v>
      </c>
      <c r="L49" s="35"/>
      <c r="M49" s="39"/>
    </row>
    <row r="50" spans="1:13" ht="18" customHeight="1">
      <c r="A50" s="5"/>
      <c r="B50" s="47"/>
      <c r="C50" s="157" t="s">
        <v>153</v>
      </c>
      <c r="D50" s="111">
        <v>3.2219326305286809E-2</v>
      </c>
      <c r="E50" s="111">
        <v>3.0468434016137674E-2</v>
      </c>
      <c r="F50" s="111">
        <v>2.7960293030597643E-2</v>
      </c>
      <c r="G50" s="111">
        <v>2.6714336492978708E-2</v>
      </c>
      <c r="H50" s="111">
        <v>2.7491416110433035E-2</v>
      </c>
      <c r="I50" s="111">
        <v>2.8060756406969322E-2</v>
      </c>
      <c r="J50" s="111">
        <v>2.5598642168027826E-2</v>
      </c>
      <c r="K50" s="137">
        <v>2.7244043244394077E-2</v>
      </c>
      <c r="L50" s="35"/>
      <c r="M50" s="39"/>
    </row>
    <row r="51" spans="1:13" ht="18" customHeight="1">
      <c r="A51" s="5"/>
      <c r="B51" s="120"/>
      <c r="C51" s="158"/>
      <c r="D51" s="102"/>
      <c r="E51" s="102"/>
      <c r="F51" s="102"/>
      <c r="G51" s="102"/>
      <c r="H51" s="102"/>
      <c r="I51" s="102"/>
      <c r="J51" s="102"/>
      <c r="K51" s="136"/>
      <c r="L51" s="35"/>
      <c r="M51" s="39"/>
    </row>
    <row r="52" spans="1:13" ht="18" customHeight="1">
      <c r="A52" s="5"/>
      <c r="B52" s="69"/>
      <c r="C52" s="45" t="s">
        <v>39</v>
      </c>
      <c r="D52" s="102"/>
      <c r="E52" s="102"/>
      <c r="F52" s="102"/>
      <c r="G52" s="102"/>
      <c r="H52" s="102"/>
      <c r="I52" s="102"/>
      <c r="J52" s="102"/>
      <c r="K52" s="136"/>
      <c r="L52" s="35"/>
      <c r="M52" s="39"/>
    </row>
    <row r="53" spans="1:13" ht="18" customHeight="1">
      <c r="A53" s="5"/>
      <c r="B53" s="109"/>
      <c r="C53" s="157" t="s">
        <v>141</v>
      </c>
      <c r="D53" s="102">
        <v>1846.8309999999999</v>
      </c>
      <c r="E53" s="102">
        <v>1807.1420000000001</v>
      </c>
      <c r="F53" s="102">
        <v>1849.6959999999999</v>
      </c>
      <c r="G53" s="102">
        <v>1860.771</v>
      </c>
      <c r="H53" s="102">
        <v>1918.0550000000001</v>
      </c>
      <c r="I53" s="102">
        <v>1950.5519999999999</v>
      </c>
      <c r="J53" s="102">
        <v>1910.4469999999999</v>
      </c>
      <c r="K53" s="136">
        <v>1927.9929999999999</v>
      </c>
      <c r="L53" s="35"/>
      <c r="M53" s="39"/>
    </row>
    <row r="54" spans="1:13" ht="18" customHeight="1">
      <c r="A54" s="5"/>
      <c r="B54" s="109"/>
      <c r="C54" s="157" t="s">
        <v>142</v>
      </c>
      <c r="D54" s="102">
        <v>770.90099999999995</v>
      </c>
      <c r="E54" s="102">
        <v>728.25900000000001</v>
      </c>
      <c r="F54" s="102">
        <v>720.12300000000005</v>
      </c>
      <c r="G54" s="102">
        <v>733.87599999999998</v>
      </c>
      <c r="H54" s="102">
        <v>752.35599999999999</v>
      </c>
      <c r="I54" s="102">
        <v>755.43</v>
      </c>
      <c r="J54" s="102">
        <v>708.66600000000005</v>
      </c>
      <c r="K54" s="136">
        <v>690.78099999999995</v>
      </c>
      <c r="L54" s="5"/>
    </row>
    <row r="55" spans="1:13" ht="18" customHeight="1">
      <c r="A55" s="5"/>
      <c r="B55" s="109"/>
      <c r="C55" s="157" t="s">
        <v>148</v>
      </c>
      <c r="D55" s="102">
        <v>24478.3</v>
      </c>
      <c r="E55" s="102">
        <v>24180.552</v>
      </c>
      <c r="F55" s="102">
        <v>25200.342000000001</v>
      </c>
      <c r="G55" s="102">
        <v>26278.972000000002</v>
      </c>
      <c r="H55" s="102">
        <v>26815.371999999999</v>
      </c>
      <c r="I55" s="102">
        <v>27685.073</v>
      </c>
      <c r="J55" s="102">
        <v>27755.548999999999</v>
      </c>
      <c r="K55" s="136">
        <v>28251.151999999998</v>
      </c>
      <c r="L55" s="5"/>
    </row>
    <row r="56" spans="1:13" ht="18" customHeight="1">
      <c r="A56" s="5"/>
      <c r="B56" s="109"/>
      <c r="C56" s="157" t="s">
        <v>149</v>
      </c>
      <c r="D56" s="102">
        <v>23279.64</v>
      </c>
      <c r="E56" s="102">
        <v>22985.106</v>
      </c>
      <c r="F56" s="102">
        <v>23950.620999999999</v>
      </c>
      <c r="G56" s="102">
        <v>25032.691999999999</v>
      </c>
      <c r="H56" s="102">
        <v>25539.185000000001</v>
      </c>
      <c r="I56" s="102">
        <v>26380.625</v>
      </c>
      <c r="J56" s="102">
        <v>26444.901000000002</v>
      </c>
      <c r="K56" s="136">
        <v>26896.142</v>
      </c>
      <c r="L56" s="5"/>
    </row>
    <row r="57" spans="1:13" ht="18" customHeight="1">
      <c r="A57" s="5"/>
      <c r="B57" s="109"/>
      <c r="C57" s="157" t="s">
        <v>150</v>
      </c>
      <c r="D57" s="111">
        <v>0.58258173054275142</v>
      </c>
      <c r="E57" s="111">
        <v>0.59701063889832673</v>
      </c>
      <c r="F57" s="111">
        <v>0.61068034963583195</v>
      </c>
      <c r="G57" s="111">
        <v>0.6056064932224331</v>
      </c>
      <c r="H57" s="111">
        <v>0.60775055981189285</v>
      </c>
      <c r="I57" s="111">
        <v>0.61270963296543746</v>
      </c>
      <c r="J57" s="111">
        <v>0.62905749282759471</v>
      </c>
      <c r="K57" s="137">
        <v>0.64170979873889578</v>
      </c>
      <c r="L57" s="5"/>
    </row>
    <row r="58" spans="1:13" ht="18" customHeight="1">
      <c r="A58" s="5"/>
      <c r="B58" s="109"/>
      <c r="C58" s="157" t="s">
        <v>151</v>
      </c>
      <c r="D58" s="111">
        <v>0.64903610563175507</v>
      </c>
      <c r="E58" s="111">
        <v>0.66151193431396083</v>
      </c>
      <c r="F58" s="111">
        <v>0.67563588827569576</v>
      </c>
      <c r="G58" s="111">
        <v>0.66976538219910053</v>
      </c>
      <c r="H58" s="111">
        <v>0.66535474738732625</v>
      </c>
      <c r="I58" s="111">
        <v>0.66875838224256534</v>
      </c>
      <c r="J58" s="111">
        <v>0.68604258584509148</v>
      </c>
      <c r="K58" s="137">
        <v>0.70280856828836957</v>
      </c>
      <c r="L58" s="5"/>
    </row>
    <row r="59" spans="1:13" ht="18" customHeight="1">
      <c r="A59" s="5"/>
      <c r="B59" s="109"/>
      <c r="C59" s="157" t="s">
        <v>152</v>
      </c>
      <c r="D59" s="111">
        <v>7.5447682232834795E-2</v>
      </c>
      <c r="E59" s="111">
        <v>7.4735349300545331E-2</v>
      </c>
      <c r="F59" s="111">
        <v>7.3399638782680007E-2</v>
      </c>
      <c r="G59" s="111">
        <v>7.0808363432176863E-2</v>
      </c>
      <c r="H59" s="111">
        <v>7.152818912972754E-2</v>
      </c>
      <c r="I59" s="111">
        <v>7.0455006566173761E-2</v>
      </c>
      <c r="J59" s="111">
        <v>6.8831173182703029E-2</v>
      </c>
      <c r="K59" s="137">
        <v>6.8244756886374047E-2</v>
      </c>
      <c r="L59" s="5"/>
    </row>
    <row r="60" spans="1:13" ht="18" customHeight="1">
      <c r="A60" s="5"/>
      <c r="B60" s="109"/>
      <c r="C60" s="157" t="s">
        <v>153</v>
      </c>
      <c r="D60" s="111">
        <v>3.3114816208498071E-2</v>
      </c>
      <c r="E60" s="111">
        <v>3.1683952208008091E-2</v>
      </c>
      <c r="F60" s="111">
        <v>3.0066986572080952E-2</v>
      </c>
      <c r="G60" s="111">
        <v>2.9316703133646194E-2</v>
      </c>
      <c r="H60" s="111">
        <v>2.9458888370948406E-2</v>
      </c>
      <c r="I60" s="111">
        <v>2.8635788575896135E-2</v>
      </c>
      <c r="J60" s="111">
        <v>2.6797831460968601E-2</v>
      </c>
      <c r="K60" s="137">
        <v>2.5683274575216027E-2</v>
      </c>
      <c r="L60" s="5"/>
    </row>
    <row r="61" spans="1:13" ht="18" customHeight="1">
      <c r="A61" s="5"/>
      <c r="B61" s="109"/>
      <c r="C61" s="158"/>
      <c r="D61" s="102"/>
      <c r="E61" s="102"/>
      <c r="F61" s="102"/>
      <c r="G61" s="102"/>
      <c r="H61" s="102"/>
      <c r="I61" s="102"/>
      <c r="J61" s="102"/>
      <c r="K61" s="136"/>
      <c r="L61" s="5"/>
    </row>
    <row r="62" spans="1:13" ht="18" customHeight="1">
      <c r="A62" s="5"/>
      <c r="B62" s="109"/>
      <c r="C62" s="45" t="s">
        <v>156</v>
      </c>
      <c r="D62" s="102"/>
      <c r="E62" s="102"/>
      <c r="F62" s="102"/>
      <c r="G62" s="102"/>
      <c r="H62" s="102"/>
      <c r="I62" s="102"/>
      <c r="J62" s="102"/>
      <c r="K62" s="136"/>
      <c r="L62" s="5"/>
    </row>
    <row r="63" spans="1:13" ht="18" customHeight="1">
      <c r="A63" s="5"/>
      <c r="B63" s="109"/>
      <c r="C63" s="157" t="s">
        <v>141</v>
      </c>
      <c r="D63" s="102">
        <v>5764.942</v>
      </c>
      <c r="E63" s="102">
        <v>5916.9</v>
      </c>
      <c r="F63" s="102">
        <v>6113.7539999999999</v>
      </c>
      <c r="G63" s="102">
        <v>6290.01</v>
      </c>
      <c r="H63" s="102">
        <v>6440.2169999999996</v>
      </c>
      <c r="I63" s="102">
        <v>6609.6660000000002</v>
      </c>
      <c r="J63" s="102">
        <v>6886.81</v>
      </c>
      <c r="K63" s="136">
        <v>6461.9350000000004</v>
      </c>
      <c r="L63" s="5"/>
    </row>
    <row r="64" spans="1:13" ht="18" customHeight="1">
      <c r="A64" s="5"/>
      <c r="B64" s="109"/>
      <c r="C64" s="157" t="s">
        <v>142</v>
      </c>
      <c r="D64" s="102">
        <v>3155.6610000000001</v>
      </c>
      <c r="E64" s="102">
        <v>3241.806</v>
      </c>
      <c r="F64" s="102">
        <v>3341.5709999999999</v>
      </c>
      <c r="G64" s="102">
        <v>3168.7930000000001</v>
      </c>
      <c r="H64" s="102">
        <v>3176.652</v>
      </c>
      <c r="I64" s="102">
        <v>3249.7060000000001</v>
      </c>
      <c r="J64" s="102">
        <v>3474.8969999999999</v>
      </c>
      <c r="K64" s="136">
        <v>3168.0059999999999</v>
      </c>
      <c r="L64" s="5"/>
    </row>
    <row r="65" spans="1:15" ht="18" customHeight="1">
      <c r="A65" s="5"/>
      <c r="B65" s="109"/>
      <c r="C65" s="157" t="s">
        <v>148</v>
      </c>
      <c r="D65" s="102">
        <v>52902.222999999998</v>
      </c>
      <c r="E65" s="102">
        <v>52383.652999999998</v>
      </c>
      <c r="F65" s="102">
        <v>52585.523000000001</v>
      </c>
      <c r="G65" s="102">
        <v>52332.266000000003</v>
      </c>
      <c r="H65" s="102">
        <v>53346.207000000002</v>
      </c>
      <c r="I65" s="102">
        <v>56073.999000000003</v>
      </c>
      <c r="J65" s="102">
        <v>56759.292999999998</v>
      </c>
      <c r="K65" s="136">
        <v>55118.502</v>
      </c>
      <c r="L65" s="5"/>
    </row>
    <row r="66" spans="1:15" ht="18" customHeight="1">
      <c r="A66" s="5"/>
      <c r="B66" s="109"/>
      <c r="C66" s="157" t="s">
        <v>149</v>
      </c>
      <c r="D66" s="102">
        <v>50008.760999999999</v>
      </c>
      <c r="E66" s="102">
        <v>49426.474000000002</v>
      </c>
      <c r="F66" s="102">
        <v>49516.17</v>
      </c>
      <c r="G66" s="102">
        <v>48947.561000000002</v>
      </c>
      <c r="H66" s="102">
        <v>49816.841</v>
      </c>
      <c r="I66" s="102">
        <v>52426.284</v>
      </c>
      <c r="J66" s="102">
        <v>53049.24</v>
      </c>
      <c r="K66" s="136">
        <v>51506.02</v>
      </c>
      <c r="L66" s="5"/>
    </row>
    <row r="67" spans="1:15" ht="18" customHeight="1">
      <c r="A67" s="5"/>
      <c r="B67" s="109"/>
      <c r="C67" s="157" t="s">
        <v>150</v>
      </c>
      <c r="D67" s="111">
        <v>0.45261183893957646</v>
      </c>
      <c r="E67" s="111">
        <v>0.45211073366120769</v>
      </c>
      <c r="F67" s="111">
        <v>0.45343384768180073</v>
      </c>
      <c r="G67" s="111">
        <v>0.49621813001887116</v>
      </c>
      <c r="H67" s="111">
        <v>0.50674767635935247</v>
      </c>
      <c r="I67" s="111">
        <v>0.50834036091990131</v>
      </c>
      <c r="J67" s="111">
        <v>0.49542720069233803</v>
      </c>
      <c r="K67" s="137">
        <v>0.50974344372080505</v>
      </c>
      <c r="L67" s="159"/>
    </row>
    <row r="68" spans="1:15" ht="18" customHeight="1">
      <c r="A68" s="5"/>
      <c r="B68" s="109"/>
      <c r="C68" s="157" t="s">
        <v>151</v>
      </c>
      <c r="D68" s="111">
        <v>0.50190652395115154</v>
      </c>
      <c r="E68" s="111">
        <v>0.49978519156990936</v>
      </c>
      <c r="F68" s="111">
        <v>0.50204064474952748</v>
      </c>
      <c r="G68" s="111">
        <v>0.53810804752297714</v>
      </c>
      <c r="H68" s="111">
        <v>0.54801973287546091</v>
      </c>
      <c r="I68" s="111">
        <v>0.55187584365079922</v>
      </c>
      <c r="J68" s="111">
        <v>0.5387186520319277</v>
      </c>
      <c r="K68" s="137">
        <v>0.55904028746807322</v>
      </c>
      <c r="L68" s="5"/>
    </row>
    <row r="69" spans="1:15" ht="18" customHeight="1">
      <c r="A69" s="5"/>
      <c r="B69" s="109"/>
      <c r="C69" s="157" t="s">
        <v>152</v>
      </c>
      <c r="D69" s="111">
        <v>0.10897353028057064</v>
      </c>
      <c r="E69" s="111">
        <v>0.11295317644227675</v>
      </c>
      <c r="F69" s="111">
        <v>0.11626306350514</v>
      </c>
      <c r="G69" s="111">
        <v>0.1201937252248928</v>
      </c>
      <c r="H69" s="111">
        <v>0.12072492801596933</v>
      </c>
      <c r="I69" s="111">
        <v>0.11787399004661679</v>
      </c>
      <c r="J69" s="111">
        <v>0.12133361139646331</v>
      </c>
      <c r="K69" s="176">
        <v>0.11723713028340285</v>
      </c>
      <c r="L69" s="5"/>
    </row>
    <row r="70" spans="1:15" ht="18" customHeight="1" thickBot="1">
      <c r="A70" s="5"/>
      <c r="B70" s="109"/>
      <c r="C70" s="157" t="s">
        <v>153</v>
      </c>
      <c r="D70" s="111">
        <v>6.3102163238957273E-2</v>
      </c>
      <c r="E70" s="111">
        <v>6.5588453669586058E-2</v>
      </c>
      <c r="F70" s="111">
        <v>6.7484439931440585E-2</v>
      </c>
      <c r="G70" s="111">
        <v>6.473852701261254E-2</v>
      </c>
      <c r="H70" s="111">
        <v>6.3766628638696699E-2</v>
      </c>
      <c r="I70" s="111">
        <v>6.1986197610343699E-2</v>
      </c>
      <c r="J70" s="111">
        <v>6.5503238123675284E-2</v>
      </c>
      <c r="K70" s="253">
        <v>6.1507489804104455E-2</v>
      </c>
      <c r="L70" s="5"/>
    </row>
    <row r="71" spans="1:15" ht="15" customHeight="1">
      <c r="A71" s="5"/>
      <c r="B71" s="109"/>
      <c r="C71" s="40"/>
      <c r="D71" s="102"/>
      <c r="E71" s="15"/>
      <c r="F71" s="15"/>
      <c r="G71" s="15"/>
      <c r="H71" s="15"/>
      <c r="I71" s="19"/>
      <c r="J71" s="15"/>
      <c r="K71" s="15"/>
      <c r="L71" s="5"/>
    </row>
    <row r="72" spans="1:15" ht="18" customHeight="1">
      <c r="A72" s="5"/>
      <c r="B72" s="109"/>
      <c r="C72" s="265" t="s">
        <v>194</v>
      </c>
      <c r="D72" s="265"/>
      <c r="E72" s="265"/>
      <c r="F72" s="265"/>
      <c r="G72" s="265"/>
      <c r="H72" s="265"/>
      <c r="I72" s="265"/>
      <c r="J72" s="265"/>
      <c r="K72" s="265"/>
      <c r="L72" s="250"/>
      <c r="M72" s="250"/>
      <c r="N72" s="250"/>
      <c r="O72" s="250"/>
    </row>
    <row r="73" spans="1:15" ht="18" customHeight="1">
      <c r="A73" s="5"/>
      <c r="B73" s="109"/>
      <c r="C73" s="250"/>
      <c r="D73" s="250"/>
      <c r="E73" s="250"/>
      <c r="F73" s="250"/>
      <c r="G73" s="250"/>
      <c r="H73" s="250"/>
      <c r="I73" s="250"/>
      <c r="J73" s="250"/>
      <c r="K73" s="250"/>
      <c r="L73" s="250"/>
      <c r="M73" s="250"/>
      <c r="N73" s="250"/>
      <c r="O73" s="250"/>
    </row>
    <row r="74" spans="1:15" ht="18" customHeight="1">
      <c r="A74" s="5"/>
      <c r="B74" s="109"/>
      <c r="C74" s="40"/>
      <c r="D74" s="15"/>
      <c r="E74" s="15"/>
      <c r="F74" s="15"/>
      <c r="G74" s="15"/>
      <c r="H74" s="15"/>
      <c r="I74" s="19"/>
      <c r="J74" s="15"/>
      <c r="K74" s="15"/>
      <c r="L74" s="5"/>
    </row>
    <row r="75" spans="1:15" ht="18" customHeight="1">
      <c r="A75" s="5"/>
      <c r="B75" s="109"/>
      <c r="C75" s="40"/>
      <c r="D75" s="15"/>
      <c r="E75" s="15"/>
      <c r="F75" s="15"/>
      <c r="G75" s="15"/>
      <c r="H75" s="15"/>
      <c r="I75" s="19"/>
      <c r="J75" s="15"/>
      <c r="K75" s="15"/>
      <c r="L75" s="5"/>
    </row>
    <row r="76" spans="1:15">
      <c r="A76" s="5"/>
      <c r="B76" s="5"/>
      <c r="C76" s="5"/>
      <c r="D76" s="5"/>
      <c r="E76" s="5"/>
      <c r="F76" s="5"/>
      <c r="G76" s="5"/>
      <c r="H76" s="5"/>
      <c r="I76" s="5"/>
      <c r="J76" s="5"/>
      <c r="K76" s="5"/>
      <c r="L76" s="5"/>
    </row>
    <row r="77" spans="1:15">
      <c r="A77" s="5"/>
      <c r="B77" s="5"/>
      <c r="C77" s="5"/>
      <c r="D77" s="5"/>
      <c r="E77" s="5"/>
      <c r="F77" s="5"/>
      <c r="G77" s="5"/>
      <c r="H77" s="5"/>
      <c r="I77" s="5"/>
      <c r="J77" s="5"/>
      <c r="K77" s="5"/>
      <c r="L77" s="5"/>
    </row>
    <row r="78" spans="1:15">
      <c r="A78" s="5"/>
      <c r="B78" s="5"/>
      <c r="C78" s="5"/>
      <c r="D78" s="5"/>
      <c r="E78" s="5"/>
      <c r="F78" s="5"/>
      <c r="G78" s="5"/>
      <c r="H78" s="5"/>
      <c r="I78" s="5"/>
      <c r="J78" s="5"/>
      <c r="K78" s="5"/>
      <c r="L78" s="5"/>
    </row>
    <row r="79" spans="1:15">
      <c r="A79" s="5"/>
      <c r="B79" s="5"/>
      <c r="C79" s="5"/>
      <c r="D79" s="5"/>
      <c r="E79" s="5"/>
      <c r="F79" s="5"/>
      <c r="G79" s="5"/>
      <c r="H79" s="5"/>
      <c r="I79" s="5"/>
      <c r="J79" s="5"/>
      <c r="K79" s="5"/>
      <c r="L79" s="5"/>
    </row>
    <row r="80" spans="1:15">
      <c r="A80" s="5"/>
      <c r="B80" s="5"/>
      <c r="C80" s="5"/>
      <c r="D80" s="5"/>
      <c r="E80" s="5"/>
      <c r="F80" s="5"/>
      <c r="G80" s="5"/>
      <c r="H80" s="5"/>
      <c r="I80" s="5"/>
      <c r="J80" s="5"/>
      <c r="K80" s="5"/>
      <c r="L80" s="5"/>
    </row>
    <row r="81" spans="1:12">
      <c r="A81" s="5"/>
      <c r="B81" s="5"/>
      <c r="C81" s="5"/>
      <c r="D81" s="5"/>
      <c r="E81" s="5"/>
      <c r="F81" s="5"/>
      <c r="G81" s="5"/>
      <c r="H81" s="5"/>
      <c r="I81" s="5"/>
      <c r="J81" s="5"/>
      <c r="K81" s="5"/>
      <c r="L81" s="5"/>
    </row>
    <row r="82" spans="1:12">
      <c r="A82" s="5"/>
      <c r="B82" s="5"/>
      <c r="C82" s="5"/>
      <c r="D82" s="5"/>
      <c r="E82" s="5"/>
      <c r="F82" s="5"/>
      <c r="G82" s="5"/>
      <c r="H82" s="5"/>
      <c r="I82" s="5"/>
      <c r="J82" s="5"/>
      <c r="K82" s="5"/>
      <c r="L82" s="5"/>
    </row>
    <row r="83" spans="1:12">
      <c r="A83" s="5"/>
      <c r="B83" s="5"/>
      <c r="C83" s="5"/>
      <c r="D83" s="5"/>
      <c r="E83" s="5"/>
      <c r="F83" s="5"/>
      <c r="G83" s="5"/>
      <c r="H83" s="5"/>
      <c r="I83" s="5"/>
      <c r="J83" s="5"/>
      <c r="K83" s="5"/>
      <c r="L83" s="5"/>
    </row>
    <row r="84" spans="1:12">
      <c r="A84" s="5"/>
      <c r="B84" s="5"/>
      <c r="C84" s="5"/>
      <c r="D84" s="5"/>
      <c r="E84" s="5"/>
      <c r="F84" s="5"/>
      <c r="G84" s="5"/>
      <c r="H84" s="5"/>
      <c r="I84" s="5"/>
      <c r="J84" s="5"/>
      <c r="K84" s="5"/>
      <c r="L84" s="5"/>
    </row>
    <row r="85" spans="1:12">
      <c r="A85" s="5"/>
      <c r="B85" s="5"/>
      <c r="C85" s="5"/>
      <c r="D85" s="5"/>
      <c r="E85" s="5"/>
      <c r="F85" s="5"/>
      <c r="G85" s="5"/>
      <c r="H85" s="5"/>
      <c r="I85" s="5"/>
      <c r="J85" s="5"/>
      <c r="K85" s="5"/>
      <c r="L85" s="5"/>
    </row>
    <row r="86" spans="1:12">
      <c r="A86" s="5"/>
      <c r="B86" s="5"/>
      <c r="C86" s="5"/>
      <c r="D86" s="5"/>
      <c r="E86" s="5"/>
      <c r="F86" s="5"/>
      <c r="G86" s="5"/>
      <c r="H86" s="5"/>
      <c r="I86" s="5"/>
      <c r="J86" s="5"/>
      <c r="K86" s="5"/>
      <c r="L86" s="5"/>
    </row>
    <row r="87" spans="1:12">
      <c r="A87" s="5"/>
      <c r="B87" s="5"/>
      <c r="C87" s="5"/>
      <c r="D87" s="5"/>
      <c r="E87" s="5"/>
      <c r="F87" s="5"/>
      <c r="G87" s="5"/>
      <c r="H87" s="5"/>
      <c r="I87" s="5"/>
      <c r="J87" s="5"/>
      <c r="K87" s="5"/>
      <c r="L87" s="5"/>
    </row>
    <row r="88" spans="1:12">
      <c r="A88" s="5"/>
      <c r="B88" s="5"/>
      <c r="C88" s="5"/>
      <c r="D88" s="5"/>
      <c r="E88" s="5"/>
      <c r="F88" s="5"/>
      <c r="G88" s="5"/>
      <c r="H88" s="5"/>
      <c r="I88" s="5"/>
      <c r="J88" s="5"/>
      <c r="K88" s="5"/>
      <c r="L88" s="5"/>
    </row>
    <row r="89" spans="1:12">
      <c r="A89" s="5"/>
      <c r="B89" s="5"/>
      <c r="C89" s="5"/>
      <c r="D89" s="5"/>
      <c r="E89" s="5"/>
      <c r="F89" s="5"/>
      <c r="G89" s="5"/>
      <c r="H89" s="5"/>
      <c r="I89" s="5"/>
      <c r="J89" s="5"/>
      <c r="K89" s="5"/>
      <c r="L89" s="5"/>
    </row>
    <row r="90" spans="1:12">
      <c r="A90" s="5"/>
      <c r="B90" s="5"/>
      <c r="C90" s="5"/>
      <c r="D90" s="5"/>
      <c r="E90" s="5"/>
      <c r="F90" s="5"/>
      <c r="G90" s="5"/>
      <c r="H90" s="5"/>
      <c r="I90" s="5"/>
      <c r="J90" s="5"/>
      <c r="K90" s="5"/>
      <c r="L90" s="5"/>
    </row>
    <row r="91" spans="1:12">
      <c r="A91" s="5"/>
      <c r="B91" s="5"/>
      <c r="C91" s="5"/>
      <c r="D91" s="5"/>
      <c r="E91" s="5"/>
      <c r="F91" s="5"/>
      <c r="G91" s="5"/>
      <c r="H91" s="5"/>
      <c r="I91" s="5"/>
      <c r="J91" s="5"/>
      <c r="K91" s="5"/>
      <c r="L91" s="5"/>
    </row>
    <row r="92" spans="1:12">
      <c r="A92" s="5"/>
      <c r="B92" s="5"/>
      <c r="C92" s="5"/>
      <c r="D92" s="5"/>
      <c r="E92" s="5"/>
      <c r="F92" s="5"/>
      <c r="G92" s="5"/>
      <c r="H92" s="5"/>
      <c r="I92" s="5"/>
      <c r="J92" s="5"/>
      <c r="K92" s="5"/>
      <c r="L92" s="5"/>
    </row>
    <row r="93" spans="1:12">
      <c r="A93" s="5"/>
      <c r="B93" s="5"/>
      <c r="C93" s="5"/>
      <c r="D93" s="5"/>
      <c r="E93" s="5"/>
      <c r="F93" s="5"/>
      <c r="G93" s="5"/>
      <c r="H93" s="5"/>
      <c r="I93" s="5"/>
      <c r="J93" s="5"/>
      <c r="K93" s="5"/>
      <c r="L93" s="5"/>
    </row>
    <row r="94" spans="1:12">
      <c r="A94" s="5"/>
      <c r="B94" s="5"/>
      <c r="C94" s="5"/>
      <c r="D94" s="5"/>
      <c r="E94" s="5"/>
      <c r="F94" s="5"/>
      <c r="G94" s="5"/>
      <c r="H94" s="5"/>
      <c r="I94" s="5"/>
      <c r="J94" s="5"/>
      <c r="K94" s="5"/>
      <c r="L94" s="5"/>
    </row>
    <row r="95" spans="1:12">
      <c r="A95" s="5"/>
      <c r="B95" s="5"/>
      <c r="C95" s="5"/>
      <c r="D95" s="5"/>
      <c r="E95" s="5"/>
      <c r="F95" s="5"/>
      <c r="G95" s="5"/>
      <c r="H95" s="5"/>
      <c r="I95" s="5"/>
      <c r="J95" s="5"/>
      <c r="K95" s="5"/>
      <c r="L95" s="5"/>
    </row>
    <row r="96" spans="1:12">
      <c r="A96" s="5"/>
      <c r="B96" s="5"/>
      <c r="C96" s="5"/>
      <c r="D96" s="5"/>
      <c r="E96" s="5"/>
      <c r="F96" s="5"/>
      <c r="G96" s="5"/>
      <c r="H96" s="5"/>
      <c r="I96" s="5"/>
      <c r="J96" s="5"/>
      <c r="K96" s="5"/>
      <c r="L96" s="5"/>
    </row>
    <row r="97" spans="1:12">
      <c r="A97" s="5"/>
      <c r="B97" s="5"/>
      <c r="C97" s="5"/>
      <c r="D97" s="5"/>
      <c r="E97" s="5"/>
      <c r="F97" s="5"/>
      <c r="G97" s="5"/>
      <c r="H97" s="5"/>
      <c r="I97" s="5"/>
      <c r="J97" s="5"/>
      <c r="K97" s="5"/>
      <c r="L97" s="5"/>
    </row>
    <row r="98" spans="1:12">
      <c r="A98" s="5"/>
      <c r="B98" s="5"/>
      <c r="C98" s="5"/>
      <c r="D98" s="5"/>
      <c r="E98" s="5"/>
      <c r="F98" s="5"/>
      <c r="G98" s="5"/>
      <c r="H98" s="5"/>
      <c r="I98" s="5"/>
      <c r="J98" s="5"/>
      <c r="K98" s="5"/>
      <c r="L98" s="5"/>
    </row>
    <row r="99" spans="1:12">
      <c r="A99" s="5"/>
      <c r="B99" s="5"/>
      <c r="C99" s="5"/>
      <c r="D99" s="5"/>
      <c r="E99" s="5"/>
      <c r="F99" s="5"/>
      <c r="G99" s="5"/>
      <c r="H99" s="5"/>
      <c r="I99" s="5"/>
      <c r="J99" s="5"/>
      <c r="K99" s="5"/>
      <c r="L99" s="5"/>
    </row>
    <row r="100" spans="1:12">
      <c r="A100" s="5"/>
      <c r="B100" s="5"/>
      <c r="C100" s="5"/>
      <c r="D100" s="5"/>
      <c r="E100" s="5"/>
      <c r="F100" s="5"/>
      <c r="G100" s="5"/>
      <c r="H100" s="5"/>
      <c r="I100" s="5"/>
      <c r="J100" s="5"/>
      <c r="K100" s="5"/>
      <c r="L100" s="5"/>
    </row>
    <row r="101" spans="1:12">
      <c r="A101" s="5"/>
      <c r="B101" s="5"/>
      <c r="C101" s="5"/>
      <c r="D101" s="5"/>
      <c r="E101" s="5"/>
      <c r="F101" s="5"/>
      <c r="G101" s="5"/>
      <c r="H101" s="5"/>
      <c r="I101" s="5"/>
      <c r="J101" s="5"/>
      <c r="K101" s="5"/>
      <c r="L101" s="5"/>
    </row>
    <row r="102" spans="1:12">
      <c r="A102" s="5"/>
      <c r="B102" s="5"/>
      <c r="C102" s="5"/>
      <c r="D102" s="5"/>
      <c r="E102" s="5"/>
      <c r="F102" s="5"/>
      <c r="G102" s="5"/>
      <c r="H102" s="5"/>
      <c r="I102" s="5"/>
      <c r="J102" s="5"/>
      <c r="K102" s="5"/>
      <c r="L102" s="5"/>
    </row>
    <row r="103" spans="1:12">
      <c r="A103" s="5"/>
      <c r="B103" s="5"/>
      <c r="C103" s="5"/>
      <c r="D103" s="5"/>
      <c r="E103" s="5"/>
      <c r="F103" s="5"/>
      <c r="G103" s="5"/>
      <c r="H103" s="5"/>
      <c r="I103" s="5"/>
      <c r="J103" s="5"/>
      <c r="K103" s="5"/>
      <c r="L103" s="5"/>
    </row>
    <row r="104" spans="1:12">
      <c r="A104" s="5"/>
      <c r="B104" s="5"/>
      <c r="C104" s="5"/>
      <c r="D104" s="5"/>
      <c r="E104" s="5"/>
      <c r="F104" s="5"/>
      <c r="G104" s="5"/>
      <c r="H104" s="5"/>
      <c r="I104" s="5"/>
      <c r="J104" s="5"/>
      <c r="K104" s="5"/>
      <c r="L104" s="5"/>
    </row>
    <row r="105" spans="1:12">
      <c r="A105" s="5"/>
      <c r="B105" s="5"/>
      <c r="C105" s="5"/>
      <c r="D105" s="5"/>
      <c r="E105" s="5"/>
      <c r="F105" s="5"/>
      <c r="G105" s="5"/>
      <c r="H105" s="5"/>
      <c r="I105" s="5"/>
      <c r="J105" s="5"/>
      <c r="K105" s="5"/>
      <c r="L105" s="5"/>
    </row>
    <row r="106" spans="1:12">
      <c r="A106" s="5"/>
      <c r="B106" s="5"/>
      <c r="C106" s="5"/>
      <c r="D106" s="5"/>
      <c r="E106" s="5"/>
      <c r="F106" s="5"/>
      <c r="G106" s="5"/>
      <c r="H106" s="5"/>
      <c r="I106" s="5"/>
      <c r="J106" s="5"/>
      <c r="K106" s="5"/>
      <c r="L106" s="5"/>
    </row>
    <row r="107" spans="1:12">
      <c r="A107" s="5"/>
      <c r="B107" s="5"/>
      <c r="C107" s="5"/>
      <c r="D107" s="5"/>
      <c r="E107" s="5"/>
      <c r="F107" s="5"/>
      <c r="G107" s="5"/>
      <c r="H107" s="5"/>
      <c r="I107" s="5"/>
      <c r="J107" s="5"/>
      <c r="K107" s="5"/>
      <c r="L107" s="5"/>
    </row>
    <row r="108" spans="1:12">
      <c r="A108" s="5"/>
      <c r="B108" s="5"/>
      <c r="C108" s="5"/>
      <c r="D108" s="5"/>
      <c r="E108" s="5"/>
      <c r="F108" s="5"/>
      <c r="G108" s="5"/>
      <c r="H108" s="5"/>
      <c r="I108" s="5"/>
      <c r="J108" s="5"/>
      <c r="K108" s="5"/>
      <c r="L108" s="5"/>
    </row>
    <row r="109" spans="1:12">
      <c r="A109" s="5"/>
      <c r="B109" s="5"/>
      <c r="C109" s="5"/>
      <c r="D109" s="5"/>
      <c r="E109" s="5"/>
      <c r="F109" s="5"/>
      <c r="G109" s="5"/>
      <c r="H109" s="5"/>
      <c r="I109" s="5"/>
      <c r="J109" s="5"/>
      <c r="K109" s="5"/>
      <c r="L109" s="5"/>
    </row>
    <row r="110" spans="1:12">
      <c r="A110" s="5"/>
      <c r="B110" s="5"/>
      <c r="C110" s="5"/>
      <c r="D110" s="5"/>
      <c r="E110" s="5"/>
      <c r="F110" s="5"/>
      <c r="G110" s="5"/>
      <c r="H110" s="5"/>
      <c r="I110" s="5"/>
      <c r="J110" s="5"/>
      <c r="K110" s="5"/>
      <c r="L110" s="5"/>
    </row>
    <row r="111" spans="1:12">
      <c r="A111" s="5"/>
      <c r="B111" s="5"/>
      <c r="C111" s="5"/>
      <c r="D111" s="5"/>
      <c r="E111" s="5"/>
      <c r="F111" s="5"/>
      <c r="G111" s="5"/>
      <c r="H111" s="5"/>
      <c r="I111" s="5"/>
      <c r="J111" s="5"/>
      <c r="K111" s="5"/>
      <c r="L111" s="5"/>
    </row>
    <row r="112" spans="1:12">
      <c r="A112" s="5"/>
      <c r="B112" s="5"/>
      <c r="C112" s="5"/>
      <c r="D112" s="5"/>
      <c r="E112" s="5"/>
      <c r="F112" s="5"/>
      <c r="G112" s="5"/>
      <c r="H112" s="5"/>
      <c r="I112" s="5"/>
      <c r="J112" s="5"/>
      <c r="K112" s="5"/>
      <c r="L112" s="5"/>
    </row>
    <row r="113" spans="1:12">
      <c r="A113" s="5"/>
      <c r="B113" s="5"/>
      <c r="C113" s="5"/>
      <c r="D113" s="5"/>
      <c r="E113" s="5"/>
      <c r="F113" s="5"/>
      <c r="G113" s="5"/>
      <c r="H113" s="5"/>
      <c r="I113" s="5"/>
      <c r="J113" s="5"/>
      <c r="K113" s="5"/>
      <c r="L113" s="5"/>
    </row>
    <row r="114" spans="1:12">
      <c r="A114" s="5"/>
      <c r="B114" s="5"/>
      <c r="C114" s="5"/>
      <c r="D114" s="5"/>
      <c r="E114" s="5"/>
      <c r="F114" s="5"/>
      <c r="G114" s="5"/>
      <c r="H114" s="5"/>
      <c r="I114" s="5"/>
      <c r="J114" s="5"/>
      <c r="K114" s="5"/>
      <c r="L114" s="5"/>
    </row>
    <row r="115" spans="1:12">
      <c r="A115" s="5"/>
      <c r="B115" s="5"/>
      <c r="C115" s="5"/>
      <c r="D115" s="5"/>
      <c r="E115" s="5"/>
      <c r="F115" s="5"/>
      <c r="G115" s="5"/>
      <c r="H115" s="5"/>
      <c r="I115" s="5"/>
      <c r="J115" s="5"/>
      <c r="K115" s="5"/>
      <c r="L115" s="5"/>
    </row>
    <row r="116" spans="1:12">
      <c r="A116" s="5"/>
      <c r="B116" s="5"/>
      <c r="C116" s="5"/>
      <c r="D116" s="5"/>
      <c r="E116" s="5"/>
      <c r="F116" s="5"/>
      <c r="G116" s="5"/>
      <c r="H116" s="5"/>
      <c r="I116" s="5"/>
      <c r="J116" s="5"/>
      <c r="K116" s="5"/>
      <c r="L116" s="5"/>
    </row>
    <row r="117" spans="1:12">
      <c r="A117" s="5"/>
      <c r="B117" s="5"/>
      <c r="C117" s="5"/>
      <c r="D117" s="5"/>
      <c r="E117" s="5"/>
      <c r="F117" s="5"/>
      <c r="G117" s="5"/>
      <c r="H117" s="5"/>
      <c r="I117" s="5"/>
      <c r="J117" s="5"/>
      <c r="K117" s="5"/>
      <c r="L117" s="5"/>
    </row>
    <row r="118" spans="1:12">
      <c r="A118" s="5"/>
      <c r="B118" s="5"/>
      <c r="C118" s="5"/>
      <c r="D118" s="5"/>
      <c r="E118" s="5"/>
      <c r="F118" s="5"/>
      <c r="G118" s="5"/>
      <c r="H118" s="5"/>
      <c r="I118" s="5"/>
      <c r="J118" s="5"/>
      <c r="K118" s="5"/>
      <c r="L118" s="5"/>
    </row>
    <row r="119" spans="1:12">
      <c r="A119" s="5"/>
      <c r="B119" s="5"/>
      <c r="C119" s="5"/>
      <c r="D119" s="5"/>
      <c r="E119" s="5"/>
      <c r="F119" s="5"/>
      <c r="G119" s="5"/>
      <c r="H119" s="5"/>
      <c r="I119" s="5"/>
      <c r="J119" s="5"/>
      <c r="K119" s="5"/>
      <c r="L119" s="5"/>
    </row>
    <row r="120" spans="1:12">
      <c r="A120" s="5"/>
      <c r="B120" s="5"/>
      <c r="C120" s="5"/>
      <c r="D120" s="5"/>
      <c r="E120" s="5"/>
      <c r="F120" s="5"/>
      <c r="G120" s="5"/>
      <c r="H120" s="5"/>
      <c r="I120" s="5"/>
      <c r="J120" s="5"/>
      <c r="K120" s="5"/>
      <c r="L120" s="5"/>
    </row>
    <row r="121" spans="1:12">
      <c r="A121" s="5"/>
      <c r="B121" s="5"/>
      <c r="C121" s="5"/>
      <c r="D121" s="5"/>
      <c r="E121" s="5"/>
      <c r="F121" s="5"/>
      <c r="G121" s="5"/>
      <c r="H121" s="5"/>
      <c r="I121" s="5"/>
      <c r="J121" s="5"/>
      <c r="K121" s="5"/>
      <c r="L121" s="5"/>
    </row>
    <row r="122" spans="1:12">
      <c r="A122" s="5"/>
      <c r="B122" s="5"/>
      <c r="C122" s="5"/>
      <c r="D122" s="5"/>
      <c r="E122" s="5"/>
      <c r="F122" s="5"/>
      <c r="G122" s="5"/>
      <c r="H122" s="5"/>
      <c r="I122" s="5"/>
      <c r="J122" s="5"/>
      <c r="K122" s="5"/>
      <c r="L122" s="5"/>
    </row>
    <row r="123" spans="1:12">
      <c r="A123" s="5"/>
      <c r="B123" s="5"/>
      <c r="C123" s="5"/>
      <c r="D123" s="5"/>
      <c r="E123" s="5"/>
      <c r="F123" s="5"/>
      <c r="G123" s="5"/>
      <c r="H123" s="5"/>
      <c r="I123" s="5"/>
      <c r="J123" s="5"/>
      <c r="K123" s="5"/>
      <c r="L123" s="5"/>
    </row>
    <row r="124" spans="1:12">
      <c r="A124" s="5"/>
      <c r="B124" s="5"/>
      <c r="C124" s="5"/>
      <c r="D124" s="5"/>
      <c r="E124" s="5"/>
      <c r="F124" s="5"/>
      <c r="G124" s="5"/>
      <c r="H124" s="5"/>
      <c r="I124" s="5"/>
      <c r="J124" s="5"/>
      <c r="K124" s="5"/>
      <c r="L124" s="5"/>
    </row>
    <row r="125" spans="1:12">
      <c r="A125" s="5"/>
      <c r="B125" s="5"/>
      <c r="C125" s="5"/>
      <c r="D125" s="5"/>
      <c r="E125" s="5"/>
      <c r="F125" s="5"/>
      <c r="G125" s="5"/>
      <c r="H125" s="5"/>
      <c r="I125" s="5"/>
      <c r="J125" s="5"/>
      <c r="K125" s="5"/>
      <c r="L125" s="5"/>
    </row>
    <row r="126" spans="1:12">
      <c r="A126" s="5"/>
      <c r="B126" s="5"/>
      <c r="C126" s="5"/>
      <c r="D126" s="5"/>
      <c r="E126" s="5"/>
      <c r="F126" s="5"/>
      <c r="G126" s="5"/>
      <c r="H126" s="5"/>
      <c r="I126" s="5"/>
      <c r="J126" s="5"/>
      <c r="K126" s="5"/>
      <c r="L126" s="5"/>
    </row>
    <row r="127" spans="1:12">
      <c r="A127" s="5"/>
      <c r="B127" s="5"/>
      <c r="C127" s="5"/>
      <c r="D127" s="5"/>
      <c r="E127" s="5"/>
      <c r="F127" s="5"/>
      <c r="G127" s="5"/>
      <c r="H127" s="5"/>
      <c r="I127" s="5"/>
      <c r="J127" s="5"/>
      <c r="K127" s="5"/>
      <c r="L127" s="5"/>
    </row>
    <row r="128" spans="1:12">
      <c r="A128" s="5"/>
      <c r="B128" s="5"/>
      <c r="C128" s="5"/>
      <c r="D128" s="5"/>
      <c r="E128" s="5"/>
      <c r="F128" s="5"/>
      <c r="G128" s="5"/>
      <c r="H128" s="5"/>
      <c r="I128" s="5"/>
      <c r="J128" s="5"/>
      <c r="K128" s="5"/>
      <c r="L128" s="5"/>
    </row>
    <row r="129" spans="1:12">
      <c r="A129" s="5"/>
      <c r="B129" s="5"/>
      <c r="C129" s="5"/>
      <c r="D129" s="5"/>
      <c r="E129" s="5"/>
      <c r="F129" s="5"/>
      <c r="G129" s="5"/>
      <c r="H129" s="5"/>
      <c r="I129" s="5"/>
      <c r="J129" s="5"/>
      <c r="K129" s="5"/>
      <c r="L129" s="5"/>
    </row>
    <row r="130" spans="1:12">
      <c r="A130" s="5"/>
      <c r="B130" s="5"/>
      <c r="C130" s="5"/>
      <c r="D130" s="5"/>
      <c r="E130" s="5"/>
      <c r="F130" s="5"/>
      <c r="G130" s="5"/>
      <c r="H130" s="5"/>
      <c r="I130" s="5"/>
      <c r="J130" s="5"/>
      <c r="K130" s="5"/>
      <c r="L130" s="5"/>
    </row>
    <row r="131" spans="1:12">
      <c r="A131" s="5"/>
      <c r="B131" s="5"/>
      <c r="C131" s="5"/>
      <c r="D131" s="5"/>
      <c r="E131" s="5"/>
      <c r="F131" s="5"/>
      <c r="G131" s="5"/>
      <c r="H131" s="5"/>
      <c r="I131" s="5"/>
      <c r="J131" s="5"/>
      <c r="K131" s="5"/>
      <c r="L131" s="5"/>
    </row>
    <row r="132" spans="1:12">
      <c r="A132" s="5"/>
      <c r="B132" s="5"/>
      <c r="C132" s="5"/>
      <c r="D132" s="5"/>
      <c r="E132" s="5"/>
      <c r="F132" s="5"/>
      <c r="G132" s="5"/>
      <c r="H132" s="5"/>
      <c r="I132" s="5"/>
      <c r="J132" s="5"/>
      <c r="K132" s="5"/>
      <c r="L132" s="5"/>
    </row>
    <row r="133" spans="1:12">
      <c r="A133" s="5"/>
      <c r="B133" s="5"/>
      <c r="C133" s="5"/>
      <c r="D133" s="5"/>
      <c r="E133" s="5"/>
      <c r="F133" s="5"/>
      <c r="G133" s="5"/>
      <c r="H133" s="5"/>
      <c r="I133" s="5"/>
      <c r="J133" s="5"/>
      <c r="K133" s="5"/>
      <c r="L133" s="5"/>
    </row>
    <row r="134" spans="1:12">
      <c r="A134" s="5"/>
      <c r="B134" s="5"/>
      <c r="C134" s="5"/>
      <c r="D134" s="5"/>
      <c r="E134" s="5"/>
      <c r="F134" s="5"/>
      <c r="G134" s="5"/>
      <c r="H134" s="5"/>
      <c r="I134" s="5"/>
      <c r="J134" s="5"/>
      <c r="K134" s="5"/>
      <c r="L134" s="5"/>
    </row>
    <row r="135" spans="1:12">
      <c r="A135" s="5"/>
      <c r="B135" s="5"/>
      <c r="C135" s="5"/>
      <c r="D135" s="5"/>
      <c r="E135" s="5"/>
      <c r="F135" s="5"/>
      <c r="G135" s="5"/>
      <c r="H135" s="5"/>
      <c r="I135" s="5"/>
      <c r="J135" s="5"/>
      <c r="K135" s="5"/>
      <c r="L135" s="5"/>
    </row>
    <row r="136" spans="1:12">
      <c r="A136" s="5"/>
      <c r="B136" s="5"/>
      <c r="C136" s="5"/>
      <c r="D136" s="5"/>
      <c r="E136" s="5"/>
      <c r="F136" s="5"/>
      <c r="G136" s="5"/>
      <c r="H136" s="5"/>
      <c r="I136" s="5"/>
      <c r="J136" s="5"/>
      <c r="K136" s="5"/>
      <c r="L136" s="5"/>
    </row>
    <row r="137" spans="1:12">
      <c r="A137" s="5"/>
      <c r="B137" s="5"/>
      <c r="C137" s="5"/>
      <c r="D137" s="5"/>
      <c r="E137" s="5"/>
      <c r="F137" s="5"/>
      <c r="G137" s="5"/>
      <c r="H137" s="5"/>
      <c r="I137" s="5"/>
      <c r="J137" s="5"/>
      <c r="K137" s="5"/>
      <c r="L137" s="5"/>
    </row>
    <row r="138" spans="1:12">
      <c r="A138" s="5"/>
      <c r="B138" s="5"/>
      <c r="C138" s="5"/>
      <c r="D138" s="5"/>
      <c r="E138" s="5"/>
      <c r="F138" s="5"/>
      <c r="G138" s="5"/>
      <c r="H138" s="5"/>
      <c r="I138" s="5"/>
      <c r="J138" s="5"/>
      <c r="K138" s="5"/>
      <c r="L138" s="5"/>
    </row>
    <row r="139" spans="1:12">
      <c r="A139" s="5"/>
      <c r="B139" s="5"/>
      <c r="C139" s="5"/>
      <c r="D139" s="5"/>
      <c r="E139" s="5"/>
      <c r="F139" s="5"/>
      <c r="G139" s="5"/>
      <c r="H139" s="5"/>
      <c r="I139" s="5"/>
      <c r="J139" s="5"/>
      <c r="K139" s="5"/>
      <c r="L139" s="5"/>
    </row>
    <row r="140" spans="1:12">
      <c r="A140" s="5"/>
      <c r="B140" s="5"/>
      <c r="C140" s="5"/>
      <c r="D140" s="5"/>
      <c r="E140" s="5"/>
      <c r="F140" s="5"/>
      <c r="G140" s="5"/>
      <c r="H140" s="5"/>
      <c r="I140" s="5"/>
      <c r="J140" s="5"/>
      <c r="K140" s="5"/>
      <c r="L140" s="5"/>
    </row>
    <row r="141" spans="1:12">
      <c r="A141" s="5"/>
      <c r="B141" s="5"/>
      <c r="C141" s="5"/>
      <c r="D141" s="5"/>
      <c r="E141" s="5"/>
      <c r="F141" s="5"/>
      <c r="G141" s="5"/>
      <c r="H141" s="5"/>
      <c r="I141" s="5"/>
      <c r="J141" s="5"/>
      <c r="K141" s="5"/>
      <c r="L141" s="5"/>
    </row>
    <row r="142" spans="1:12">
      <c r="A142" s="5"/>
      <c r="B142" s="5"/>
      <c r="C142" s="5"/>
      <c r="D142" s="5"/>
      <c r="E142" s="5"/>
      <c r="F142" s="5"/>
      <c r="G142" s="5"/>
      <c r="H142" s="5"/>
      <c r="I142" s="5"/>
      <c r="J142" s="5"/>
      <c r="K142" s="5"/>
      <c r="L142" s="5"/>
    </row>
    <row r="143" spans="1:12">
      <c r="A143" s="5"/>
      <c r="B143" s="5"/>
      <c r="C143" s="5"/>
      <c r="D143" s="5"/>
      <c r="E143" s="5"/>
      <c r="F143" s="5"/>
      <c r="G143" s="5"/>
      <c r="H143" s="5"/>
      <c r="I143" s="5"/>
      <c r="J143" s="5"/>
      <c r="K143" s="5"/>
      <c r="L143" s="5"/>
    </row>
    <row r="144" spans="1:12">
      <c r="A144" s="5"/>
      <c r="B144" s="5"/>
      <c r="C144" s="5"/>
      <c r="D144" s="5"/>
      <c r="E144" s="5"/>
      <c r="F144" s="5"/>
      <c r="G144" s="5"/>
      <c r="H144" s="5"/>
      <c r="I144" s="5"/>
      <c r="J144" s="5"/>
      <c r="K144" s="5"/>
      <c r="L144" s="5"/>
    </row>
    <row r="145" spans="1:12">
      <c r="A145" s="5"/>
      <c r="B145" s="5"/>
      <c r="C145" s="5"/>
      <c r="D145" s="5"/>
      <c r="E145" s="5"/>
      <c r="F145" s="5"/>
      <c r="G145" s="5"/>
      <c r="H145" s="5"/>
      <c r="I145" s="5"/>
      <c r="J145" s="5"/>
      <c r="K145" s="5"/>
      <c r="L145" s="5"/>
    </row>
    <row r="146" spans="1:12">
      <c r="A146" s="5"/>
      <c r="B146" s="5"/>
      <c r="C146" s="5"/>
      <c r="D146" s="5"/>
      <c r="E146" s="5"/>
      <c r="F146" s="5"/>
      <c r="G146" s="5"/>
      <c r="H146" s="5"/>
      <c r="I146" s="5"/>
      <c r="J146" s="5"/>
      <c r="K146" s="5"/>
      <c r="L146" s="5"/>
    </row>
    <row r="147" spans="1:12">
      <c r="A147" s="5"/>
      <c r="B147" s="5"/>
      <c r="C147" s="5"/>
      <c r="D147" s="5"/>
      <c r="E147" s="5"/>
      <c r="F147" s="5"/>
      <c r="G147" s="5"/>
      <c r="H147" s="5"/>
      <c r="I147" s="5"/>
      <c r="J147" s="5"/>
      <c r="K147" s="5"/>
      <c r="L147" s="5"/>
    </row>
    <row r="148" spans="1:12">
      <c r="A148" s="5"/>
      <c r="B148" s="5"/>
      <c r="C148" s="5"/>
      <c r="D148" s="5"/>
      <c r="E148" s="5"/>
      <c r="F148" s="5"/>
      <c r="G148" s="5"/>
      <c r="H148" s="5"/>
      <c r="I148" s="5"/>
      <c r="J148" s="5"/>
      <c r="K148" s="5"/>
      <c r="L148" s="5"/>
    </row>
    <row r="149" spans="1:12">
      <c r="A149" s="5"/>
      <c r="B149" s="5"/>
      <c r="C149" s="5"/>
      <c r="D149" s="5"/>
      <c r="E149" s="5"/>
      <c r="F149" s="5"/>
      <c r="G149" s="5"/>
      <c r="H149" s="5"/>
      <c r="I149" s="5"/>
      <c r="J149" s="5"/>
      <c r="K149" s="5"/>
      <c r="L149" s="5"/>
    </row>
  </sheetData>
  <mergeCells count="2">
    <mergeCell ref="C72:K72"/>
    <mergeCell ref="A2:K2"/>
  </mergeCells>
  <phoneticPr fontId="23" type="noConversion"/>
  <pageMargins left="0.74803149606299213" right="0.74803149606299213" top="0.98425196850393704" bottom="0.98425196850393704" header="0.51181102362204722" footer="0.51181102362204722"/>
  <pageSetup paperSize="9" scale="56" orientation="portrait" horizontalDpi="4294967295" verticalDpi="4294967295" r:id="rId1"/>
  <headerFooter alignWithMargins="0"/>
  <ignoredErrors>
    <ignoredError sqref="D6:K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5"/>
  <sheetViews>
    <sheetView showGridLines="0" zoomScaleNormal="100" workbookViewId="0">
      <pane xSplit="3" ySplit="7" topLeftCell="D9" activePane="bottomRight" state="frozen"/>
      <selection activeCell="I41" sqref="I41"/>
      <selection pane="topRight" activeCell="I41" sqref="I41"/>
      <selection pane="bottomLeft" activeCell="I41" sqref="I41"/>
      <selection pane="bottomRight" activeCell="J40" sqref="J40"/>
    </sheetView>
  </sheetViews>
  <sheetFormatPr defaultRowHeight="12.75"/>
  <cols>
    <col min="1" max="1" width="1.5703125" customWidth="1"/>
    <col min="2" max="2" width="1.42578125" customWidth="1"/>
    <col min="3" max="3" width="49.7109375" customWidth="1"/>
    <col min="4" max="11" width="13.140625" customWidth="1"/>
  </cols>
  <sheetData>
    <row r="1" spans="1:13" ht="15" customHeight="1">
      <c r="A1" s="5"/>
      <c r="B1" s="5"/>
      <c r="C1" s="6">
        <f>+'Balance Sheet'!B1</f>
        <v>0</v>
      </c>
      <c r="D1" s="6"/>
      <c r="E1" s="5"/>
      <c r="F1" s="5"/>
      <c r="G1" s="5"/>
      <c r="H1" s="5"/>
      <c r="I1" s="5"/>
      <c r="J1" s="5"/>
      <c r="K1" s="5"/>
      <c r="L1" s="5"/>
    </row>
    <row r="2" spans="1:13" ht="30.75" customHeight="1">
      <c r="A2" s="264" t="s">
        <v>64</v>
      </c>
      <c r="B2" s="264"/>
      <c r="C2" s="264"/>
      <c r="D2" s="264"/>
      <c r="E2" s="264"/>
      <c r="F2" s="264"/>
      <c r="G2" s="264"/>
      <c r="H2" s="264"/>
      <c r="I2" s="264"/>
      <c r="J2" s="264"/>
      <c r="K2" s="264"/>
      <c r="L2" s="5"/>
    </row>
    <row r="3" spans="1:13" ht="11.25" customHeight="1">
      <c r="A3" s="5"/>
      <c r="B3" s="5"/>
      <c r="C3" s="5"/>
      <c r="D3" s="5"/>
      <c r="E3" s="5"/>
      <c r="F3" s="5"/>
      <c r="G3" s="5"/>
      <c r="H3" s="5"/>
      <c r="I3" s="5"/>
      <c r="J3" s="5"/>
      <c r="K3" s="5"/>
      <c r="L3" s="5"/>
    </row>
    <row r="4" spans="1:13" ht="15" customHeight="1" thickBot="1">
      <c r="A4" s="5"/>
      <c r="B4" s="5"/>
      <c r="C4" s="8" t="s">
        <v>24</v>
      </c>
      <c r="D4" s="8"/>
      <c r="E4" s="5"/>
      <c r="F4" s="5"/>
      <c r="G4" s="5"/>
      <c r="H4" s="5"/>
      <c r="I4" s="5"/>
      <c r="J4" s="5"/>
      <c r="K4" s="5"/>
      <c r="L4" s="5"/>
    </row>
    <row r="5" spans="1:13" s="16" customFormat="1" ht="15" customHeight="1">
      <c r="A5" s="9"/>
      <c r="B5" s="9"/>
      <c r="C5" s="9"/>
      <c r="D5" s="129" t="s">
        <v>50</v>
      </c>
      <c r="E5" s="129" t="s">
        <v>66</v>
      </c>
      <c r="F5" s="129" t="s">
        <v>68</v>
      </c>
      <c r="G5" s="129" t="s">
        <v>69</v>
      </c>
      <c r="H5" s="129" t="s">
        <v>50</v>
      </c>
      <c r="I5" s="129" t="s">
        <v>66</v>
      </c>
      <c r="J5" s="129" t="s">
        <v>68</v>
      </c>
      <c r="K5" s="174" t="s">
        <v>69</v>
      </c>
      <c r="L5" s="9"/>
    </row>
    <row r="6" spans="1:13" s="16" customFormat="1" ht="15" customHeight="1">
      <c r="A6" s="9"/>
      <c r="B6" s="9"/>
      <c r="C6" s="17" t="s">
        <v>6</v>
      </c>
      <c r="D6" s="129" t="s">
        <v>101</v>
      </c>
      <c r="E6" s="129" t="s">
        <v>101</v>
      </c>
      <c r="F6" s="129" t="s">
        <v>101</v>
      </c>
      <c r="G6" s="129" t="s">
        <v>101</v>
      </c>
      <c r="H6" s="129" t="s">
        <v>67</v>
      </c>
      <c r="I6" s="129" t="s">
        <v>67</v>
      </c>
      <c r="J6" s="129" t="s">
        <v>67</v>
      </c>
      <c r="K6" s="175" t="s">
        <v>67</v>
      </c>
      <c r="L6" s="9"/>
    </row>
    <row r="7" spans="1:13" s="16" customFormat="1" ht="6" customHeight="1">
      <c r="A7" s="21"/>
      <c r="B7" s="21"/>
      <c r="C7" s="22"/>
      <c r="D7" s="27"/>
      <c r="E7" s="27"/>
      <c r="F7" s="27"/>
      <c r="G7" s="27"/>
      <c r="H7" s="27"/>
      <c r="I7" s="27"/>
      <c r="J7" s="27"/>
      <c r="K7" s="164"/>
      <c r="L7" s="9"/>
    </row>
    <row r="8" spans="1:13" s="16" customFormat="1" ht="18" customHeight="1">
      <c r="A8" s="9"/>
      <c r="B8" s="109"/>
      <c r="C8" s="40" t="s">
        <v>133</v>
      </c>
      <c r="D8" s="57">
        <v>32131.223000000002</v>
      </c>
      <c r="E8" s="57">
        <v>33017.915999999997</v>
      </c>
      <c r="F8" s="57">
        <v>33286.514999999999</v>
      </c>
      <c r="G8" s="57">
        <v>35321.964999999997</v>
      </c>
      <c r="H8" s="57">
        <v>35462.949999999997</v>
      </c>
      <c r="I8" s="57">
        <v>35296.514999999999</v>
      </c>
      <c r="J8" s="57">
        <v>36447.821000000004</v>
      </c>
      <c r="K8" s="166">
        <v>37593.862000000001</v>
      </c>
      <c r="L8" s="142"/>
      <c r="M8" s="143"/>
    </row>
    <row r="9" spans="1:13" s="16" customFormat="1" ht="18" customHeight="1">
      <c r="A9" s="9"/>
      <c r="B9" s="109"/>
      <c r="C9" s="31" t="s">
        <v>143</v>
      </c>
      <c r="D9" s="102">
        <v>18150.891</v>
      </c>
      <c r="E9" s="102">
        <v>18535.046999999999</v>
      </c>
      <c r="F9" s="102">
        <v>18708.84</v>
      </c>
      <c r="G9" s="102">
        <v>22747.276999999998</v>
      </c>
      <c r="H9" s="102">
        <v>22476.116000000002</v>
      </c>
      <c r="I9" s="102">
        <v>21684.223000000002</v>
      </c>
      <c r="J9" s="102">
        <v>22579.457999999999</v>
      </c>
      <c r="K9" s="165">
        <v>23563.097000000002</v>
      </c>
      <c r="L9" s="142"/>
    </row>
    <row r="10" spans="1:13" s="16" customFormat="1" ht="18" customHeight="1">
      <c r="A10" s="9"/>
      <c r="B10" s="110"/>
      <c r="C10" s="99" t="s">
        <v>144</v>
      </c>
      <c r="D10" s="111">
        <f>IFERROR(D9/D8,"n.m.")</f>
        <v>0.56489885243397053</v>
      </c>
      <c r="E10" s="111">
        <f t="shared" ref="E10:I10" si="0">IFERROR(E9/E8,"n.m.")</f>
        <v>0.56136332165845959</v>
      </c>
      <c r="F10" s="111">
        <f t="shared" si="0"/>
        <v>0.56205463383595433</v>
      </c>
      <c r="G10" s="111">
        <f t="shared" si="0"/>
        <v>0.64399806182923292</v>
      </c>
      <c r="H10" s="111">
        <f t="shared" si="0"/>
        <v>0.63379149224754294</v>
      </c>
      <c r="I10" s="111">
        <f t="shared" si="0"/>
        <v>0.61434458897712707</v>
      </c>
      <c r="J10" s="111">
        <f t="shared" ref="J10:K10" si="1">IFERROR(J9/J8,"n.m.")</f>
        <v>0.61950090239962485</v>
      </c>
      <c r="K10" s="176">
        <f t="shared" si="1"/>
        <v>0.62678043027343133</v>
      </c>
      <c r="L10" s="155"/>
    </row>
    <row r="11" spans="1:13" s="16" customFormat="1" ht="18" customHeight="1">
      <c r="A11" s="9"/>
      <c r="B11" s="109"/>
      <c r="C11" s="40" t="s">
        <v>134</v>
      </c>
      <c r="D11" s="57">
        <f t="shared" ref="D11:I11" si="2">+D8-D9</f>
        <v>13980.332000000002</v>
      </c>
      <c r="E11" s="57">
        <f t="shared" si="2"/>
        <v>14482.868999999999</v>
      </c>
      <c r="F11" s="57">
        <f t="shared" si="2"/>
        <v>14577.674999999999</v>
      </c>
      <c r="G11" s="57">
        <f t="shared" si="2"/>
        <v>12574.687999999998</v>
      </c>
      <c r="H11" s="57">
        <f t="shared" si="2"/>
        <v>12986.833999999995</v>
      </c>
      <c r="I11" s="57">
        <f t="shared" si="2"/>
        <v>13612.291999999998</v>
      </c>
      <c r="J11" s="57">
        <f t="shared" ref="J11:K11" si="3">+J8-J9</f>
        <v>13868.363000000005</v>
      </c>
      <c r="K11" s="166">
        <f t="shared" si="3"/>
        <v>14030.764999999999</v>
      </c>
      <c r="L11" s="9"/>
    </row>
    <row r="12" spans="1:13" s="16" customFormat="1" ht="6.75" customHeight="1">
      <c r="A12" s="9"/>
      <c r="B12" s="109"/>
      <c r="C12" s="31"/>
      <c r="D12" s="102"/>
      <c r="E12" s="102"/>
      <c r="F12" s="102"/>
      <c r="G12" s="102"/>
      <c r="H12" s="102"/>
      <c r="I12" s="102"/>
      <c r="J12" s="102"/>
      <c r="K12" s="165"/>
      <c r="L12" s="9"/>
    </row>
    <row r="13" spans="1:13" s="39" customFormat="1" ht="18" customHeight="1">
      <c r="A13" s="35"/>
      <c r="B13" s="109"/>
      <c r="C13" s="40" t="s">
        <v>135</v>
      </c>
      <c r="D13" s="57">
        <v>17477.715</v>
      </c>
      <c r="E13" s="57">
        <v>17201.989000000001</v>
      </c>
      <c r="F13" s="57">
        <v>17821.258999999998</v>
      </c>
      <c r="G13" s="57">
        <v>18362.296999999999</v>
      </c>
      <c r="H13" s="57">
        <v>18027.477999999999</v>
      </c>
      <c r="I13" s="57">
        <v>16996.886999999999</v>
      </c>
      <c r="J13" s="57">
        <v>16531.692999999999</v>
      </c>
      <c r="K13" s="166">
        <v>15298.477999999999</v>
      </c>
      <c r="L13" s="35"/>
    </row>
    <row r="14" spans="1:13" s="16" customFormat="1" ht="18" customHeight="1">
      <c r="A14" s="9"/>
      <c r="B14" s="47"/>
      <c r="C14" s="31" t="s">
        <v>143</v>
      </c>
      <c r="D14" s="102">
        <v>5659.2330000000002</v>
      </c>
      <c r="E14" s="102">
        <v>5436.4979999999996</v>
      </c>
      <c r="F14" s="102">
        <v>5652.7359999999999</v>
      </c>
      <c r="G14" s="102">
        <v>7307.152</v>
      </c>
      <c r="H14" s="102">
        <v>6929.2579999999998</v>
      </c>
      <c r="I14" s="102">
        <v>6462.2969999999996</v>
      </c>
      <c r="J14" s="102">
        <v>5891.3370000000004</v>
      </c>
      <c r="K14" s="165">
        <v>5488.9359999999997</v>
      </c>
      <c r="L14" s="9"/>
    </row>
    <row r="15" spans="1:13" s="16" customFormat="1" ht="18" customHeight="1">
      <c r="A15" s="9"/>
      <c r="B15" s="110"/>
      <c r="C15" s="99" t="s">
        <v>144</v>
      </c>
      <c r="D15" s="111">
        <f>IFERROR(D14/D13,"n.m.")</f>
        <v>0.32379707530418023</v>
      </c>
      <c r="E15" s="111">
        <f t="shared" ref="E15:I15" si="4">IFERROR(E14/E13,"n.m.")</f>
        <v>0.31603891852273591</v>
      </c>
      <c r="F15" s="111">
        <f t="shared" si="4"/>
        <v>0.31719060926054665</v>
      </c>
      <c r="G15" s="111">
        <f t="shared" si="4"/>
        <v>0.39794324206824455</v>
      </c>
      <c r="H15" s="111">
        <f t="shared" si="4"/>
        <v>0.38437201254662468</v>
      </c>
      <c r="I15" s="111">
        <f t="shared" si="4"/>
        <v>0.38020473984441977</v>
      </c>
      <c r="J15" s="111">
        <f t="shared" ref="J15:K15" si="5">IFERROR(J14/J13,"n.m.")</f>
        <v>0.35636622335050627</v>
      </c>
      <c r="K15" s="176">
        <f t="shared" si="5"/>
        <v>0.35878967829348773</v>
      </c>
      <c r="L15" s="9"/>
    </row>
    <row r="16" spans="1:13" s="16" customFormat="1" ht="18" customHeight="1">
      <c r="A16" s="9"/>
      <c r="B16" s="109"/>
      <c r="C16" s="40" t="s">
        <v>136</v>
      </c>
      <c r="D16" s="57">
        <f t="shared" ref="D16:I16" si="6">+D13-D14</f>
        <v>11818.482</v>
      </c>
      <c r="E16" s="57">
        <f t="shared" si="6"/>
        <v>11765.491000000002</v>
      </c>
      <c r="F16" s="57">
        <f t="shared" si="6"/>
        <v>12168.522999999997</v>
      </c>
      <c r="G16" s="57">
        <f t="shared" si="6"/>
        <v>11055.144999999999</v>
      </c>
      <c r="H16" s="57">
        <f t="shared" si="6"/>
        <v>11098.22</v>
      </c>
      <c r="I16" s="57">
        <f t="shared" si="6"/>
        <v>10534.59</v>
      </c>
      <c r="J16" s="57">
        <f t="shared" ref="J16:K16" si="7">+J13-J14</f>
        <v>10640.356</v>
      </c>
      <c r="K16" s="166">
        <f t="shared" si="7"/>
        <v>9809.5419999999995</v>
      </c>
      <c r="L16" s="9"/>
    </row>
    <row r="17" spans="1:12" s="16" customFormat="1" ht="6.75" customHeight="1">
      <c r="A17" s="9"/>
      <c r="B17" s="109"/>
      <c r="C17" s="31"/>
      <c r="D17" s="102"/>
      <c r="E17" s="102"/>
      <c r="F17" s="102"/>
      <c r="G17" s="102"/>
      <c r="H17" s="102"/>
      <c r="I17" s="102"/>
      <c r="J17" s="102"/>
      <c r="K17" s="165"/>
      <c r="L17" s="9"/>
    </row>
    <row r="18" spans="1:12" s="39" customFormat="1" ht="18" customHeight="1">
      <c r="A18" s="35"/>
      <c r="B18" s="109"/>
      <c r="C18" s="40" t="s">
        <v>137</v>
      </c>
      <c r="D18" s="57">
        <v>2721.654</v>
      </c>
      <c r="E18" s="57">
        <v>2519.348</v>
      </c>
      <c r="F18" s="57">
        <v>2665.8159999999998</v>
      </c>
      <c r="G18" s="57">
        <v>1997.671</v>
      </c>
      <c r="H18" s="57">
        <v>1992.2059999999999</v>
      </c>
      <c r="I18" s="57">
        <v>1909.1669999999999</v>
      </c>
      <c r="J18" s="57">
        <v>2111.8919999999998</v>
      </c>
      <c r="K18" s="166">
        <v>2855.4769999999999</v>
      </c>
      <c r="L18" s="35"/>
    </row>
    <row r="19" spans="1:12" s="39" customFormat="1" ht="18" customHeight="1">
      <c r="A19" s="35"/>
      <c r="B19" s="109"/>
      <c r="C19" s="31" t="s">
        <v>143</v>
      </c>
      <c r="D19" s="102">
        <v>504.44400000000002</v>
      </c>
      <c r="E19" s="102">
        <v>400.80900000000003</v>
      </c>
      <c r="F19" s="102">
        <v>487.73200000000003</v>
      </c>
      <c r="G19" s="102">
        <v>624.61500000000001</v>
      </c>
      <c r="H19" s="102">
        <v>614.51199999999994</v>
      </c>
      <c r="I19" s="102">
        <v>569.70899999999995</v>
      </c>
      <c r="J19" s="102">
        <v>633.57100000000003</v>
      </c>
      <c r="K19" s="165">
        <v>804.10900000000004</v>
      </c>
      <c r="L19" s="112"/>
    </row>
    <row r="20" spans="1:12" s="16" customFormat="1" ht="18" customHeight="1">
      <c r="A20" s="9"/>
      <c r="B20" s="113"/>
      <c r="C20" s="99" t="s">
        <v>144</v>
      </c>
      <c r="D20" s="111">
        <f>IFERROR(D19/D18,"n.m.")</f>
        <v>0.18534464704183559</v>
      </c>
      <c r="E20" s="111">
        <f t="shared" ref="E20" si="8">IFERROR(E19/E18,"n.m.")</f>
        <v>0.15909235246579673</v>
      </c>
      <c r="F20" s="111">
        <f t="shared" ref="F20" si="9">IFERROR(F19/F18,"n.m.")</f>
        <v>0.18295786355847518</v>
      </c>
      <c r="G20" s="111">
        <f t="shared" ref="G20" si="10">IFERROR(G19/G18,"n.m.")</f>
        <v>0.31267160608528632</v>
      </c>
      <c r="H20" s="111">
        <f t="shared" ref="H20" si="11">IFERROR(H19/H18,"n.m.")</f>
        <v>0.30845806106396628</v>
      </c>
      <c r="I20" s="111">
        <f t="shared" ref="I20:J20" si="12">IFERROR(I19/I18,"n.m.")</f>
        <v>0.2984071063453328</v>
      </c>
      <c r="J20" s="111">
        <f t="shared" si="12"/>
        <v>0.30000160993081088</v>
      </c>
      <c r="K20" s="176">
        <f t="shared" ref="K20" si="13">IFERROR(K19/K18,"n.m.")</f>
        <v>0.28160233824331277</v>
      </c>
      <c r="L20" s="107"/>
    </row>
    <row r="21" spans="1:12" s="16" customFormat="1" ht="18" customHeight="1">
      <c r="A21" s="9"/>
      <c r="B21" s="109"/>
      <c r="C21" s="40" t="s">
        <v>138</v>
      </c>
      <c r="D21" s="57">
        <f t="shared" ref="D21:I21" si="14">+D18-D19</f>
        <v>2217.21</v>
      </c>
      <c r="E21" s="57">
        <f t="shared" si="14"/>
        <v>2118.5389999999998</v>
      </c>
      <c r="F21" s="57">
        <f t="shared" si="14"/>
        <v>2178.0839999999998</v>
      </c>
      <c r="G21" s="57">
        <f t="shared" si="14"/>
        <v>1373.056</v>
      </c>
      <c r="H21" s="57">
        <f t="shared" si="14"/>
        <v>1377.694</v>
      </c>
      <c r="I21" s="57">
        <f t="shared" si="14"/>
        <v>1339.4580000000001</v>
      </c>
      <c r="J21" s="57">
        <f t="shared" ref="J21:K21" si="15">+J18-J19</f>
        <v>1478.3209999999999</v>
      </c>
      <c r="K21" s="166">
        <f t="shared" si="15"/>
        <v>2051.3679999999999</v>
      </c>
      <c r="L21" s="107"/>
    </row>
    <row r="22" spans="1:12" s="16" customFormat="1" ht="6.75" customHeight="1">
      <c r="A22" s="9"/>
      <c r="B22" s="109"/>
      <c r="C22" s="31"/>
      <c r="D22" s="102"/>
      <c r="E22" s="102"/>
      <c r="F22" s="102"/>
      <c r="G22" s="102"/>
      <c r="H22" s="102"/>
      <c r="I22" s="102"/>
      <c r="J22" s="102"/>
      <c r="K22" s="165"/>
      <c r="L22" s="9"/>
    </row>
    <row r="23" spans="1:12" s="16" customFormat="1" ht="18" customHeight="1">
      <c r="A23" s="9"/>
      <c r="B23" s="109"/>
      <c r="C23" s="40" t="s">
        <v>139</v>
      </c>
      <c r="D23" s="57">
        <v>3295.78</v>
      </c>
      <c r="E23" s="57">
        <v>3369.1280000000002</v>
      </c>
      <c r="F23" s="57">
        <v>3213.2150000000001</v>
      </c>
      <c r="G23" s="57">
        <v>2197.5790000000002</v>
      </c>
      <c r="H23" s="57">
        <v>1537.2460000000001</v>
      </c>
      <c r="I23" s="57">
        <v>1532.758</v>
      </c>
      <c r="J23" s="57">
        <v>1463.5119999999999</v>
      </c>
      <c r="K23" s="166">
        <v>1136.722</v>
      </c>
      <c r="L23" s="107"/>
    </row>
    <row r="24" spans="1:12" s="16" customFormat="1" ht="18" customHeight="1">
      <c r="A24" s="9"/>
      <c r="B24" s="109"/>
      <c r="C24" s="31" t="s">
        <v>143</v>
      </c>
      <c r="D24" s="102">
        <v>464.34500000000003</v>
      </c>
      <c r="E24" s="102">
        <v>491.346</v>
      </c>
      <c r="F24" s="102">
        <v>441.58600000000001</v>
      </c>
      <c r="G24" s="102">
        <v>485.26400000000001</v>
      </c>
      <c r="H24" s="102">
        <v>321.20400000000001</v>
      </c>
      <c r="I24" s="102">
        <v>332.65300000000002</v>
      </c>
      <c r="J24" s="102">
        <v>299.83</v>
      </c>
      <c r="K24" s="165">
        <v>242.63499999999999</v>
      </c>
      <c r="L24" s="107"/>
    </row>
    <row r="25" spans="1:12" s="39" customFormat="1" ht="18" customHeight="1">
      <c r="A25" s="35"/>
      <c r="B25" s="113"/>
      <c r="C25" s="99" t="s">
        <v>144</v>
      </c>
      <c r="D25" s="111">
        <f>IFERROR(D24/D23,"n.m.")</f>
        <v>0.14089077547651846</v>
      </c>
      <c r="E25" s="111">
        <f t="shared" ref="E25" si="16">IFERROR(E24/E23,"n.m.")</f>
        <v>0.14583773605514541</v>
      </c>
      <c r="F25" s="111">
        <f t="shared" ref="F25" si="17">IFERROR(F24/F23,"n.m.")</f>
        <v>0.13742808993484718</v>
      </c>
      <c r="G25" s="111">
        <f t="shared" ref="G25" si="18">IFERROR(G24/G23,"n.m.")</f>
        <v>0.22081754512579524</v>
      </c>
      <c r="H25" s="111">
        <f t="shared" ref="H25" si="19">IFERROR(H24/H23,"n.m.")</f>
        <v>0.20894768956952889</v>
      </c>
      <c r="I25" s="111">
        <f t="shared" ref="I25:J25" si="20">IFERROR(I24/I23,"n.m.")</f>
        <v>0.21702904176654111</v>
      </c>
      <c r="J25" s="111">
        <f t="shared" si="20"/>
        <v>0.20487020263585129</v>
      </c>
      <c r="K25" s="176">
        <f t="shared" ref="K25" si="21">IFERROR(K24/K23,"n.m.")</f>
        <v>0.21345148593939414</v>
      </c>
      <c r="L25" s="112"/>
    </row>
    <row r="26" spans="1:12" s="16" customFormat="1" ht="18" customHeight="1">
      <c r="A26" s="9"/>
      <c r="B26" s="109"/>
      <c r="C26" s="40" t="s">
        <v>140</v>
      </c>
      <c r="D26" s="57">
        <f t="shared" ref="D26:I26" si="22">+D23-D24</f>
        <v>2831.4350000000004</v>
      </c>
      <c r="E26" s="57">
        <f t="shared" si="22"/>
        <v>2877.7820000000002</v>
      </c>
      <c r="F26" s="57">
        <f t="shared" si="22"/>
        <v>2771.6289999999999</v>
      </c>
      <c r="G26" s="57">
        <f t="shared" si="22"/>
        <v>1712.3150000000001</v>
      </c>
      <c r="H26" s="57">
        <f t="shared" si="22"/>
        <v>1216.0420000000001</v>
      </c>
      <c r="I26" s="57">
        <f t="shared" si="22"/>
        <v>1200.105</v>
      </c>
      <c r="J26" s="57">
        <f t="shared" ref="J26:K26" si="23">+J23-J24</f>
        <v>1163.682</v>
      </c>
      <c r="K26" s="166">
        <f t="shared" si="23"/>
        <v>894.08699999999999</v>
      </c>
      <c r="L26" s="9"/>
    </row>
    <row r="27" spans="1:12" s="16" customFormat="1" ht="6.75" customHeight="1" thickBot="1">
      <c r="A27" s="9"/>
      <c r="B27" s="109"/>
      <c r="C27" s="31"/>
      <c r="D27" s="102"/>
      <c r="E27" s="102"/>
      <c r="F27" s="102"/>
      <c r="G27" s="102"/>
      <c r="H27" s="102"/>
      <c r="I27" s="102"/>
      <c r="J27" s="102"/>
      <c r="K27" s="165"/>
      <c r="L27" s="9"/>
    </row>
    <row r="28" spans="1:12" s="39" customFormat="1" ht="18" customHeight="1">
      <c r="A28" s="35"/>
      <c r="B28" s="114"/>
      <c r="C28" s="115" t="s">
        <v>141</v>
      </c>
      <c r="D28" s="169">
        <v>55626.372000000003</v>
      </c>
      <c r="E28" s="169">
        <v>56108.381000000001</v>
      </c>
      <c r="F28" s="169">
        <v>56986.805</v>
      </c>
      <c r="G28" s="169">
        <v>57879.512000000002</v>
      </c>
      <c r="H28" s="169">
        <v>57019.88</v>
      </c>
      <c r="I28" s="169">
        <v>55735.326999999997</v>
      </c>
      <c r="J28" s="169">
        <v>56554.917999999998</v>
      </c>
      <c r="K28" s="248">
        <v>56884.538999999997</v>
      </c>
      <c r="L28" s="35"/>
    </row>
    <row r="29" spans="1:12" s="16" customFormat="1" ht="18" customHeight="1">
      <c r="A29" s="9"/>
      <c r="B29" s="116"/>
      <c r="C29" s="40" t="s">
        <v>143</v>
      </c>
      <c r="D29" s="57">
        <v>24778.913</v>
      </c>
      <c r="E29" s="57">
        <v>24863.7</v>
      </c>
      <c r="F29" s="57">
        <v>25290.894</v>
      </c>
      <c r="G29" s="57">
        <v>31164.308000000001</v>
      </c>
      <c r="H29" s="57">
        <v>30341.09</v>
      </c>
      <c r="I29" s="57">
        <v>29048.882000000001</v>
      </c>
      <c r="J29" s="57">
        <v>29404.196</v>
      </c>
      <c r="K29" s="166">
        <v>30098.776999999998</v>
      </c>
      <c r="L29" s="9"/>
    </row>
    <row r="30" spans="1:12" s="39" customFormat="1" ht="18" customHeight="1">
      <c r="A30" s="35"/>
      <c r="B30" s="117"/>
      <c r="C30" s="130" t="s">
        <v>144</v>
      </c>
      <c r="D30" s="131">
        <f>IFERROR(D29/D28,"n.m.")</f>
        <v>0.44545261733049929</v>
      </c>
      <c r="E30" s="131">
        <f t="shared" ref="E30" si="24">IFERROR(E29/E28,"n.m.")</f>
        <v>0.44313700657304655</v>
      </c>
      <c r="F30" s="131">
        <f t="shared" ref="F30" si="25">IFERROR(F29/F28,"n.m.")</f>
        <v>0.44380263115294849</v>
      </c>
      <c r="G30" s="131">
        <f t="shared" ref="G30" si="26">IFERROR(G29/G28,"n.m.")</f>
        <v>0.53843418721291225</v>
      </c>
      <c r="H30" s="131">
        <f t="shared" ref="H30" si="27">IFERROR(H29/H28,"n.m.")</f>
        <v>0.5321142380517111</v>
      </c>
      <c r="I30" s="131">
        <f t="shared" ref="I30:J30" si="28">IFERROR(I29/I28,"n.m.")</f>
        <v>0.52119335372339348</v>
      </c>
      <c r="J30" s="131">
        <f t="shared" si="28"/>
        <v>0.51992288274558196</v>
      </c>
      <c r="K30" s="249">
        <f t="shared" ref="K30" si="29">IFERROR(K29/K28,"n.m.")</f>
        <v>0.5291205225377672</v>
      </c>
      <c r="L30" s="35"/>
    </row>
    <row r="31" spans="1:12" s="16" customFormat="1" ht="18" customHeight="1" thickBot="1">
      <c r="A31" s="9"/>
      <c r="B31" s="118"/>
      <c r="C31" s="119" t="s">
        <v>142</v>
      </c>
      <c r="D31" s="170">
        <f t="shared" ref="D31:I31" si="30">+D28-D29</f>
        <v>30847.459000000003</v>
      </c>
      <c r="E31" s="170">
        <f t="shared" si="30"/>
        <v>31244.681</v>
      </c>
      <c r="F31" s="170">
        <f t="shared" si="30"/>
        <v>31695.911</v>
      </c>
      <c r="G31" s="170">
        <f t="shared" si="30"/>
        <v>26715.204000000002</v>
      </c>
      <c r="H31" s="170">
        <f t="shared" si="30"/>
        <v>26678.789999999997</v>
      </c>
      <c r="I31" s="170">
        <f t="shared" si="30"/>
        <v>26686.444999999996</v>
      </c>
      <c r="J31" s="170">
        <f t="shared" ref="J31:K31" si="31">+J28-J29</f>
        <v>27150.721999999998</v>
      </c>
      <c r="K31" s="167">
        <f t="shared" si="31"/>
        <v>26785.761999999999</v>
      </c>
      <c r="L31" s="9"/>
    </row>
    <row r="32" spans="1:12" s="16" customFormat="1" ht="6.75" customHeight="1">
      <c r="A32" s="9"/>
      <c r="B32" s="109"/>
      <c r="C32" s="31"/>
      <c r="D32" s="102"/>
      <c r="E32" s="102"/>
      <c r="F32" s="102"/>
      <c r="G32" s="102"/>
      <c r="H32" s="102"/>
      <c r="I32" s="102"/>
      <c r="J32" s="102"/>
      <c r="K32" s="165"/>
      <c r="L32" s="9"/>
    </row>
    <row r="33" spans="1:12" s="39" customFormat="1" ht="18" customHeight="1">
      <c r="A33" s="35"/>
      <c r="B33" s="47"/>
      <c r="C33" s="40" t="s">
        <v>145</v>
      </c>
      <c r="D33" s="57">
        <v>36135.485000000001</v>
      </c>
      <c r="E33" s="57">
        <v>33340.203999999998</v>
      </c>
      <c r="F33" s="57">
        <v>30858.653999999999</v>
      </c>
      <c r="G33" s="57">
        <v>27595.488000000001</v>
      </c>
      <c r="H33" s="57">
        <v>26468.420999999998</v>
      </c>
      <c r="I33" s="57">
        <v>25214.260999999999</v>
      </c>
      <c r="J33" s="57">
        <v>23089.022000000001</v>
      </c>
      <c r="K33" s="166">
        <v>21290.638999999999</v>
      </c>
      <c r="L33" s="35"/>
    </row>
    <row r="34" spans="1:12" ht="18" customHeight="1">
      <c r="A34" s="5"/>
      <c r="B34" s="47"/>
      <c r="C34" s="31" t="s">
        <v>143</v>
      </c>
      <c r="D34" s="102">
        <v>552.90599999999995</v>
      </c>
      <c r="E34" s="102">
        <v>539.86800000000005</v>
      </c>
      <c r="F34" s="102">
        <v>512.94200000000001</v>
      </c>
      <c r="G34" s="102">
        <v>937.93899999999996</v>
      </c>
      <c r="H34" s="102">
        <v>906.15</v>
      </c>
      <c r="I34" s="102">
        <v>1090.3330000000001</v>
      </c>
      <c r="J34" s="102">
        <v>754.53099999999995</v>
      </c>
      <c r="K34" s="165">
        <v>659.72900000000004</v>
      </c>
      <c r="L34" s="5"/>
    </row>
    <row r="35" spans="1:12" ht="18" customHeight="1">
      <c r="A35" s="5"/>
      <c r="B35" s="47"/>
      <c r="C35" s="99" t="s">
        <v>144</v>
      </c>
      <c r="D35" s="111">
        <f>IFERROR(D34/D33,"n.m.")</f>
        <v>1.5300915429805355E-2</v>
      </c>
      <c r="E35" s="111">
        <f t="shared" ref="E35" si="32">IFERROR(E34/E33,"n.m.")</f>
        <v>1.619270236018952E-2</v>
      </c>
      <c r="F35" s="111">
        <f t="shared" ref="F35" si="33">IFERROR(F34/F33,"n.m.")</f>
        <v>1.6622306339090488E-2</v>
      </c>
      <c r="G35" s="111">
        <f t="shared" ref="G35" si="34">IFERROR(G34/G33,"n.m.")</f>
        <v>3.3988853540114959E-2</v>
      </c>
      <c r="H35" s="111">
        <f t="shared" ref="H35" si="35">IFERROR(H34/H33,"n.m.")</f>
        <v>3.4235136278057542E-2</v>
      </c>
      <c r="I35" s="111">
        <f t="shared" ref="I35:J35" si="36">IFERROR(I34/I33,"n.m.")</f>
        <v>4.3242710940447557E-2</v>
      </c>
      <c r="J35" s="111">
        <f t="shared" si="36"/>
        <v>3.2679210059222079E-2</v>
      </c>
      <c r="K35" s="176">
        <f t="shared" ref="K35" si="37">IFERROR(K34/K33,"n.m.")</f>
        <v>3.0986810682384878E-2</v>
      </c>
      <c r="L35" s="5"/>
    </row>
    <row r="36" spans="1:12" ht="18" customHeight="1" thickBot="1">
      <c r="A36" s="5"/>
      <c r="B36" s="47"/>
      <c r="C36" s="40" t="s">
        <v>146</v>
      </c>
      <c r="D36" s="57">
        <f t="shared" ref="D36:I36" si="38">+D33-D34</f>
        <v>35582.578999999998</v>
      </c>
      <c r="E36" s="57">
        <f t="shared" si="38"/>
        <v>32800.335999999996</v>
      </c>
      <c r="F36" s="57">
        <f t="shared" si="38"/>
        <v>30345.712</v>
      </c>
      <c r="G36" s="57">
        <f t="shared" si="38"/>
        <v>26657.549000000003</v>
      </c>
      <c r="H36" s="57">
        <f t="shared" si="38"/>
        <v>25562.270999999997</v>
      </c>
      <c r="I36" s="57">
        <f t="shared" si="38"/>
        <v>24123.928</v>
      </c>
      <c r="J36" s="57">
        <f t="shared" ref="J36:K36" si="39">+J33-J34</f>
        <v>22334.491000000002</v>
      </c>
      <c r="K36" s="167">
        <f t="shared" si="39"/>
        <v>20630.91</v>
      </c>
      <c r="L36" s="5"/>
    </row>
    <row r="37" spans="1:12" ht="8.25" customHeight="1">
      <c r="A37" s="5"/>
      <c r="B37" s="120"/>
      <c r="C37" s="121"/>
      <c r="D37" s="43"/>
      <c r="E37" s="43"/>
      <c r="F37" s="43"/>
      <c r="G37" s="43"/>
      <c r="H37" s="43"/>
      <c r="I37" s="43"/>
      <c r="J37" s="43"/>
      <c r="K37" s="43"/>
      <c r="L37" s="5"/>
    </row>
    <row r="38" spans="1:12" ht="17.25" customHeight="1" thickBot="1">
      <c r="A38" s="5"/>
      <c r="B38" s="69" t="s">
        <v>25</v>
      </c>
      <c r="C38" s="122"/>
      <c r="D38" s="43"/>
      <c r="E38" s="43"/>
      <c r="F38" s="43"/>
      <c r="G38" s="43"/>
      <c r="H38" s="43"/>
      <c r="I38" s="43"/>
      <c r="J38" s="43"/>
      <c r="K38" s="43"/>
      <c r="L38" s="5"/>
    </row>
    <row r="39" spans="1:12" ht="15" customHeight="1">
      <c r="A39" s="5"/>
      <c r="B39" s="109"/>
      <c r="C39" s="40"/>
      <c r="D39" s="15" t="str">
        <f t="shared" ref="D39:I40" si="40">+D5</f>
        <v>Q1</v>
      </c>
      <c r="E39" s="15" t="str">
        <f t="shared" si="40"/>
        <v>Q2</v>
      </c>
      <c r="F39" s="15" t="str">
        <f t="shared" si="40"/>
        <v>Q3</v>
      </c>
      <c r="G39" s="15" t="str">
        <f t="shared" si="40"/>
        <v>Q4</v>
      </c>
      <c r="H39" s="15" t="str">
        <f t="shared" si="40"/>
        <v>Q1</v>
      </c>
      <c r="I39" s="15" t="str">
        <f t="shared" si="40"/>
        <v>Q2</v>
      </c>
      <c r="J39" s="15" t="str">
        <f t="shared" ref="J39:K39" si="41">+J5</f>
        <v>Q3</v>
      </c>
      <c r="K39" s="91" t="str">
        <f t="shared" si="41"/>
        <v>Q4</v>
      </c>
      <c r="L39" s="5"/>
    </row>
    <row r="40" spans="1:12" ht="15" customHeight="1">
      <c r="A40" s="5"/>
      <c r="B40" s="47"/>
      <c r="C40" s="40"/>
      <c r="D40" s="15" t="str">
        <f t="shared" si="40"/>
        <v>2013</v>
      </c>
      <c r="E40" s="15" t="str">
        <f t="shared" si="40"/>
        <v>2013</v>
      </c>
      <c r="F40" s="15" t="str">
        <f t="shared" si="40"/>
        <v>2013</v>
      </c>
      <c r="G40" s="15" t="str">
        <f t="shared" si="40"/>
        <v>2013</v>
      </c>
      <c r="H40" s="15" t="str">
        <f t="shared" si="40"/>
        <v>2014</v>
      </c>
      <c r="I40" s="15" t="str">
        <f t="shared" si="40"/>
        <v>2014</v>
      </c>
      <c r="J40" s="15" t="str">
        <f t="shared" ref="J40:K40" si="42">+J6</f>
        <v>2014</v>
      </c>
      <c r="K40" s="92" t="str">
        <f t="shared" si="42"/>
        <v>2014</v>
      </c>
      <c r="L40" s="5"/>
    </row>
    <row r="41" spans="1:12" s="16" customFormat="1" ht="6" customHeight="1">
      <c r="A41" s="21"/>
      <c r="B41" s="21"/>
      <c r="C41" s="22"/>
      <c r="D41" s="27"/>
      <c r="E41" s="27"/>
      <c r="F41" s="27"/>
      <c r="G41" s="27"/>
      <c r="H41" s="27"/>
      <c r="I41" s="27"/>
      <c r="J41" s="27"/>
      <c r="K41" s="28"/>
      <c r="L41" s="9"/>
    </row>
    <row r="42" spans="1:12" ht="18" customHeight="1">
      <c r="A42" s="5"/>
      <c r="B42" s="109"/>
      <c r="C42" s="40" t="s">
        <v>133</v>
      </c>
      <c r="D42" s="108">
        <f t="shared" ref="D42:I42" si="43">+D8/(D28+D33)</f>
        <v>0.35015881380866126</v>
      </c>
      <c r="E42" s="108">
        <f t="shared" si="43"/>
        <v>0.36912731487032469</v>
      </c>
      <c r="F42" s="108">
        <f t="shared" si="43"/>
        <v>0.37892129404207447</v>
      </c>
      <c r="G42" s="108">
        <f t="shared" si="43"/>
        <v>0.41324322901433164</v>
      </c>
      <c r="H42" s="108">
        <f t="shared" si="43"/>
        <v>0.42476550097719679</v>
      </c>
      <c r="I42" s="108">
        <f t="shared" si="43"/>
        <v>0.43603081710557939</v>
      </c>
      <c r="J42" s="108">
        <f t="shared" ref="J42:K42" si="44">+J8/(J28+J33)</f>
        <v>0.45763457960517778</v>
      </c>
      <c r="K42" s="138">
        <f t="shared" si="44"/>
        <v>0.48089256669169339</v>
      </c>
      <c r="L42" s="5"/>
    </row>
    <row r="43" spans="1:12" ht="18" customHeight="1">
      <c r="A43" s="5"/>
      <c r="B43" s="109"/>
      <c r="C43" s="40" t="s">
        <v>134</v>
      </c>
      <c r="D43" s="108">
        <f t="shared" ref="D43:I43" si="45">+D11/(D31+D36)</f>
        <v>0.21045196451641351</v>
      </c>
      <c r="E43" s="108">
        <f t="shared" si="45"/>
        <v>0.22613576634697435</v>
      </c>
      <c r="F43" s="108">
        <f t="shared" si="45"/>
        <v>0.23496604851875005</v>
      </c>
      <c r="G43" s="108">
        <f t="shared" si="45"/>
        <v>0.23560126268922266</v>
      </c>
      <c r="H43" s="108">
        <f t="shared" si="45"/>
        <v>0.24859437674897139</v>
      </c>
      <c r="I43" s="108">
        <f t="shared" si="45"/>
        <v>0.26790379987960333</v>
      </c>
      <c r="J43" s="108">
        <f t="shared" ref="J43:K43" si="46">+J11/(J31+J36)</f>
        <v>0.28025266861031806</v>
      </c>
      <c r="K43" s="138">
        <f t="shared" si="46"/>
        <v>0.29590362225337113</v>
      </c>
      <c r="L43" s="5"/>
    </row>
    <row r="44" spans="1:12" ht="6.75" customHeight="1">
      <c r="A44" s="5"/>
      <c r="B44" s="47"/>
      <c r="C44" s="40"/>
      <c r="D44" s="48"/>
      <c r="E44" s="48"/>
      <c r="F44" s="48"/>
      <c r="G44" s="48"/>
      <c r="H44" s="48"/>
      <c r="I44" s="48"/>
      <c r="J44" s="48"/>
      <c r="K44" s="139"/>
      <c r="L44" s="5"/>
    </row>
    <row r="45" spans="1:12" ht="18" customHeight="1">
      <c r="A45" s="5"/>
      <c r="B45" s="109"/>
      <c r="C45" s="40" t="s">
        <v>135</v>
      </c>
      <c r="D45" s="108">
        <f t="shared" ref="D45:I45" si="47">+D13/(D28+D33)</f>
        <v>0.19046819202885137</v>
      </c>
      <c r="E45" s="108">
        <f t="shared" si="47"/>
        <v>0.19231147144474117</v>
      </c>
      <c r="F45" s="108">
        <f t="shared" si="47"/>
        <v>0.20287057752182724</v>
      </c>
      <c r="G45" s="108">
        <f t="shared" si="47"/>
        <v>0.21482652237496341</v>
      </c>
      <c r="H45" s="108">
        <f t="shared" si="47"/>
        <v>0.21592819334052565</v>
      </c>
      <c r="I45" s="108">
        <f t="shared" si="47"/>
        <v>0.20996878946437628</v>
      </c>
      <c r="J45" s="108">
        <f t="shared" ref="J45:K45" si="48">+J13/(J28+J33)</f>
        <v>0.20757000469841144</v>
      </c>
      <c r="K45" s="138">
        <f t="shared" si="48"/>
        <v>0.19569482783908723</v>
      </c>
      <c r="L45" s="5"/>
    </row>
    <row r="46" spans="1:12" ht="18" customHeight="1">
      <c r="A46" s="5"/>
      <c r="B46" s="109"/>
      <c r="C46" s="40" t="s">
        <v>136</v>
      </c>
      <c r="D46" s="108">
        <f t="shared" ref="D46:I46" si="49">+D16/(D31+D36)</f>
        <v>0.17790870449298854</v>
      </c>
      <c r="E46" s="108">
        <f t="shared" si="49"/>
        <v>0.18370657938930679</v>
      </c>
      <c r="F46" s="108">
        <f t="shared" si="49"/>
        <v>0.19613482709825303</v>
      </c>
      <c r="G46" s="108">
        <f t="shared" si="49"/>
        <v>0.20713087443699968</v>
      </c>
      <c r="H46" s="108">
        <f t="shared" si="49"/>
        <v>0.21244246934418121</v>
      </c>
      <c r="I46" s="108">
        <f t="shared" si="49"/>
        <v>0.20733148327803069</v>
      </c>
      <c r="J46" s="108">
        <f t="shared" ref="J46:K46" si="50">+J16/(J31+J36)</f>
        <v>0.21502091948154289</v>
      </c>
      <c r="K46" s="138">
        <f t="shared" si="50"/>
        <v>0.20687959711723336</v>
      </c>
      <c r="L46" s="5"/>
    </row>
    <row r="47" spans="1:12" ht="6.75" customHeight="1">
      <c r="A47" s="5"/>
      <c r="B47" s="47"/>
      <c r="C47" s="40"/>
      <c r="D47" s="48"/>
      <c r="E47" s="48"/>
      <c r="F47" s="48"/>
      <c r="G47" s="48"/>
      <c r="H47" s="48"/>
      <c r="I47" s="48"/>
      <c r="J47" s="48"/>
      <c r="K47" s="139"/>
      <c r="L47" s="5"/>
    </row>
    <row r="48" spans="1:12" ht="18" customHeight="1">
      <c r="A48" s="5"/>
      <c r="B48" s="109"/>
      <c r="C48" s="40" t="s">
        <v>137</v>
      </c>
      <c r="D48" s="108">
        <f t="shared" ref="D48:I48" si="51">+D18/(D28+D33)</f>
        <v>2.9659970809004007E-2</v>
      </c>
      <c r="E48" s="108">
        <f t="shared" si="51"/>
        <v>2.8165319775600699E-2</v>
      </c>
      <c r="F48" s="108">
        <f t="shared" si="51"/>
        <v>3.0346656848819011E-2</v>
      </c>
      <c r="G48" s="108">
        <f t="shared" si="51"/>
        <v>2.3371406844106466E-2</v>
      </c>
      <c r="H48" s="108">
        <f t="shared" si="51"/>
        <v>2.386209775666653E-2</v>
      </c>
      <c r="I48" s="108">
        <f t="shared" si="51"/>
        <v>2.3584641344931864E-2</v>
      </c>
      <c r="J48" s="108">
        <f t="shared" ref="J48:K48" si="52">+J18/(J28+J33)</f>
        <v>2.6516669064840334E-2</v>
      </c>
      <c r="K48" s="138">
        <f t="shared" si="52"/>
        <v>3.6526645324683492E-2</v>
      </c>
      <c r="L48" s="5"/>
    </row>
    <row r="49" spans="1:12" ht="18" customHeight="1">
      <c r="A49" s="5"/>
      <c r="B49" s="109"/>
      <c r="C49" s="40" t="s">
        <v>138</v>
      </c>
      <c r="D49" s="108">
        <f t="shared" ref="D49:I49" si="53">+D21/(D31+D36)</f>
        <v>3.337661796911813E-2</v>
      </c>
      <c r="E49" s="108">
        <f t="shared" si="53"/>
        <v>3.3078904483700891E-2</v>
      </c>
      <c r="F49" s="108">
        <f t="shared" si="53"/>
        <v>3.5106818530521035E-2</v>
      </c>
      <c r="G49" s="108">
        <f t="shared" si="53"/>
        <v>2.5725785589512312E-2</v>
      </c>
      <c r="H49" s="108">
        <f t="shared" si="53"/>
        <v>2.6371861015609926E-2</v>
      </c>
      <c r="I49" s="108">
        <f t="shared" si="53"/>
        <v>2.6361900551290979E-2</v>
      </c>
      <c r="J49" s="108">
        <f t="shared" ref="J49:K49" si="54">+J21/(J31+J36)</f>
        <v>2.9873994884087894E-2</v>
      </c>
      <c r="K49" s="138">
        <f t="shared" si="54"/>
        <v>4.3262589158513699E-2</v>
      </c>
      <c r="L49" s="5"/>
    </row>
    <row r="50" spans="1:12" ht="6.75" customHeight="1">
      <c r="A50" s="5"/>
      <c r="B50" s="47"/>
      <c r="C50" s="40"/>
      <c r="D50" s="48"/>
      <c r="E50" s="48"/>
      <c r="F50" s="48"/>
      <c r="G50" s="48"/>
      <c r="H50" s="48"/>
      <c r="I50" s="48"/>
      <c r="J50" s="48"/>
      <c r="K50" s="139"/>
      <c r="L50" s="5"/>
    </row>
    <row r="51" spans="1:12" ht="18" customHeight="1">
      <c r="A51" s="5"/>
      <c r="B51" s="109"/>
      <c r="C51" s="40" t="s">
        <v>139</v>
      </c>
      <c r="D51" s="108">
        <f t="shared" ref="D51:I51" si="55">+D23/(D28+D33)</f>
        <v>3.5916666333376403E-2</v>
      </c>
      <c r="E51" s="108">
        <f t="shared" si="55"/>
        <v>3.7665525955497235E-2</v>
      </c>
      <c r="F51" s="108">
        <f t="shared" si="55"/>
        <v>3.6578043265731018E-2</v>
      </c>
      <c r="G51" s="108">
        <f t="shared" si="55"/>
        <v>2.5710195963732089E-2</v>
      </c>
      <c r="H51" s="108">
        <f t="shared" si="55"/>
        <v>1.8412711500740687E-2</v>
      </c>
      <c r="I51" s="108">
        <f t="shared" si="55"/>
        <v>1.8934722681973382E-2</v>
      </c>
      <c r="J51" s="108">
        <f t="shared" ref="J51:K51" si="56">+J23/(J28+J33)</f>
        <v>1.8375685582606785E-2</v>
      </c>
      <c r="K51" s="138">
        <f t="shared" si="56"/>
        <v>1.4540702420914219E-2</v>
      </c>
      <c r="L51" s="5"/>
    </row>
    <row r="52" spans="1:12" ht="18" customHeight="1">
      <c r="A52" s="5"/>
      <c r="B52" s="109"/>
      <c r="C52" s="40" t="s">
        <v>140</v>
      </c>
      <c r="D52" s="108">
        <f t="shared" ref="D52:I52" si="57">+D26/(D31+D36)</f>
        <v>4.2622811686484366E-2</v>
      </c>
      <c r="E52" s="108">
        <f t="shared" si="57"/>
        <v>4.4933737780099278E-2</v>
      </c>
      <c r="F52" s="108">
        <f t="shared" si="57"/>
        <v>4.4673702362686418E-2</v>
      </c>
      <c r="G52" s="108">
        <f t="shared" si="57"/>
        <v>3.2082193699095866E-2</v>
      </c>
      <c r="H52" s="108">
        <f t="shared" si="57"/>
        <v>2.3277513448664456E-2</v>
      </c>
      <c r="I52" s="108">
        <f t="shared" si="57"/>
        <v>2.3619291281329509E-2</v>
      </c>
      <c r="J52" s="108">
        <f t="shared" ref="J52:K52" si="58">+J26/(J31+J36)</f>
        <v>2.3515752069209039E-2</v>
      </c>
      <c r="K52" s="138">
        <f t="shared" si="58"/>
        <v>1.8855962729733541E-2</v>
      </c>
      <c r="L52" s="5"/>
    </row>
    <row r="53" spans="1:12" ht="6.75" customHeight="1" thickBot="1">
      <c r="A53" s="5"/>
      <c r="B53" s="47"/>
      <c r="C53" s="40"/>
      <c r="D53" s="48"/>
      <c r="E53" s="48"/>
      <c r="F53" s="48"/>
      <c r="G53" s="48"/>
      <c r="H53" s="48"/>
      <c r="I53" s="48"/>
      <c r="J53" s="48"/>
      <c r="K53" s="139"/>
      <c r="L53" s="5"/>
    </row>
    <row r="54" spans="1:12" ht="18" customHeight="1">
      <c r="A54" s="5"/>
      <c r="B54" s="114"/>
      <c r="C54" s="115" t="s">
        <v>141</v>
      </c>
      <c r="D54" s="132">
        <f t="shared" ref="D54:I54" si="59">+D28/(D28+D33)</f>
        <v>0.60620364297989304</v>
      </c>
      <c r="E54" s="132">
        <f t="shared" si="59"/>
        <v>0.62726963204616382</v>
      </c>
      <c r="F54" s="132">
        <f t="shared" si="59"/>
        <v>0.64871657167845176</v>
      </c>
      <c r="G54" s="132">
        <f t="shared" si="59"/>
        <v>0.67715135419713368</v>
      </c>
      <c r="H54" s="132">
        <f t="shared" si="59"/>
        <v>0.68296850357512973</v>
      </c>
      <c r="I54" s="132">
        <f t="shared" si="59"/>
        <v>0.68851897059686096</v>
      </c>
      <c r="J54" s="132">
        <f t="shared" ref="J54:K54" si="60">+J28/(J28+J33)</f>
        <v>0.71009693895103632</v>
      </c>
      <c r="K54" s="140">
        <f t="shared" si="60"/>
        <v>0.72765474227637827</v>
      </c>
      <c r="L54" s="5"/>
    </row>
    <row r="55" spans="1:12" ht="18" customHeight="1" thickBot="1">
      <c r="A55" s="5"/>
      <c r="B55" s="118"/>
      <c r="C55" s="119" t="s">
        <v>142</v>
      </c>
      <c r="D55" s="133">
        <f t="shared" ref="D55:I55" si="61">+D31/(D31+D36)</f>
        <v>0.46436009866500455</v>
      </c>
      <c r="E55" s="133">
        <f t="shared" si="61"/>
        <v>0.48785498800008131</v>
      </c>
      <c r="F55" s="133">
        <f t="shared" si="61"/>
        <v>0.51088139651021058</v>
      </c>
      <c r="G55" s="133">
        <f t="shared" si="61"/>
        <v>0.50054011641483065</v>
      </c>
      <c r="H55" s="133">
        <f t="shared" si="61"/>
        <v>0.51068622055742707</v>
      </c>
      <c r="I55" s="133">
        <f t="shared" si="61"/>
        <v>0.52521647499025448</v>
      </c>
      <c r="J55" s="133">
        <f t="shared" ref="J55:K55" si="62">+J31/(J31+J36)</f>
        <v>0.54866333504515774</v>
      </c>
      <c r="K55" s="141">
        <f t="shared" si="62"/>
        <v>0.56490177125885177</v>
      </c>
      <c r="L55" s="5"/>
    </row>
    <row r="56" spans="1:12" ht="7.5" customHeight="1">
      <c r="A56" s="5"/>
      <c r="B56" s="123"/>
      <c r="C56" s="123"/>
      <c r="D56" s="123"/>
      <c r="E56" s="52"/>
      <c r="F56" s="52"/>
      <c r="G56" s="52"/>
      <c r="H56" s="52"/>
      <c r="I56" s="52"/>
      <c r="J56" s="52"/>
      <c r="K56" s="52"/>
      <c r="L56" s="5"/>
    </row>
    <row r="57" spans="1:12" ht="15.75" customHeight="1">
      <c r="A57" s="5"/>
      <c r="B57" s="54"/>
      <c r="C57" s="173"/>
      <c r="D57" s="173"/>
      <c r="E57" s="173"/>
      <c r="F57" s="173"/>
      <c r="G57" s="173"/>
      <c r="H57" s="173"/>
      <c r="I57" s="173"/>
      <c r="J57" s="173"/>
      <c r="K57" s="173"/>
      <c r="L57" s="5"/>
    </row>
    <row r="58" spans="1:12" ht="18" customHeight="1">
      <c r="A58" s="5"/>
      <c r="B58" s="54"/>
      <c r="C58" s="40"/>
      <c r="D58" s="40"/>
      <c r="E58" s="57"/>
      <c r="F58" s="57"/>
      <c r="G58" s="57"/>
      <c r="H58" s="57"/>
      <c r="I58" s="57"/>
      <c r="J58" s="57"/>
      <c r="K58" s="57"/>
      <c r="L58" s="5"/>
    </row>
    <row r="59" spans="1:12">
      <c r="A59" s="5"/>
      <c r="B59" s="5"/>
      <c r="C59" s="5"/>
      <c r="D59" s="5"/>
      <c r="E59" s="5"/>
      <c r="F59" s="5"/>
      <c r="G59" s="5"/>
      <c r="H59" s="5"/>
      <c r="I59" s="5"/>
      <c r="J59" s="5"/>
      <c r="K59" s="5"/>
      <c r="L59" s="5"/>
    </row>
    <row r="60" spans="1:12">
      <c r="A60" s="5"/>
      <c r="B60" s="5"/>
      <c r="C60" s="5"/>
      <c r="D60" s="5"/>
      <c r="E60" s="5"/>
      <c r="F60" s="5"/>
      <c r="G60" s="5"/>
      <c r="H60" s="5"/>
      <c r="I60" s="246"/>
      <c r="J60" s="5"/>
      <c r="K60" s="5"/>
      <c r="L60" s="5"/>
    </row>
    <row r="61" spans="1:12">
      <c r="A61" s="5"/>
      <c r="B61" s="5"/>
      <c r="C61" s="5"/>
      <c r="D61" s="150"/>
      <c r="E61" s="150"/>
      <c r="F61" s="150"/>
      <c r="G61" s="150"/>
      <c r="H61" s="150"/>
      <c r="I61" s="150"/>
      <c r="J61" s="150"/>
      <c r="K61" s="150"/>
      <c r="L61" s="5"/>
    </row>
    <row r="62" spans="1:12">
      <c r="A62" s="5"/>
      <c r="B62" s="5"/>
      <c r="C62" s="5"/>
      <c r="D62" s="150"/>
      <c r="E62" s="150"/>
      <c r="F62" s="150"/>
      <c r="G62" s="150"/>
      <c r="H62" s="150"/>
      <c r="I62" s="150"/>
      <c r="J62" s="150"/>
      <c r="K62" s="150"/>
      <c r="L62" s="5"/>
    </row>
    <row r="63" spans="1:12">
      <c r="A63" s="5"/>
      <c r="B63" s="5"/>
      <c r="C63" s="98"/>
      <c r="D63" s="150"/>
      <c r="E63" s="150"/>
      <c r="F63" s="150"/>
      <c r="G63" s="150"/>
      <c r="H63" s="150"/>
      <c r="I63" s="150"/>
      <c r="J63" s="150"/>
      <c r="K63" s="150"/>
      <c r="L63" s="5"/>
    </row>
    <row r="64" spans="1:12">
      <c r="A64" s="5"/>
      <c r="B64" s="5"/>
      <c r="C64" s="5"/>
      <c r="D64" s="150"/>
      <c r="E64" s="150"/>
      <c r="F64" s="150"/>
      <c r="G64" s="150"/>
      <c r="H64" s="150"/>
      <c r="I64" s="150"/>
      <c r="J64" s="150"/>
      <c r="K64" s="150"/>
      <c r="L64" s="5"/>
    </row>
    <row r="65" spans="1:12">
      <c r="A65" s="5"/>
      <c r="B65" s="5"/>
      <c r="C65" s="5"/>
      <c r="D65" s="150"/>
      <c r="E65" s="150"/>
      <c r="F65" s="150"/>
      <c r="G65" s="150"/>
      <c r="H65" s="150"/>
      <c r="I65" s="150"/>
      <c r="J65" s="150"/>
      <c r="K65" s="150"/>
      <c r="L65" s="5"/>
    </row>
    <row r="66" spans="1:12">
      <c r="A66" s="5"/>
      <c r="B66" s="5"/>
      <c r="C66" s="5"/>
      <c r="D66" s="150"/>
      <c r="E66" s="150"/>
      <c r="F66" s="150"/>
      <c r="G66" s="150"/>
      <c r="H66" s="150"/>
      <c r="I66" s="150"/>
      <c r="J66" s="150"/>
      <c r="K66" s="150"/>
      <c r="L66" s="5"/>
    </row>
    <row r="67" spans="1:12">
      <c r="A67" s="5"/>
      <c r="B67" s="5"/>
      <c r="C67" s="5"/>
      <c r="D67" s="150"/>
      <c r="E67" s="150"/>
      <c r="F67" s="150"/>
      <c r="G67" s="150"/>
      <c r="H67" s="150"/>
      <c r="I67" s="150"/>
      <c r="J67" s="150"/>
      <c r="K67" s="150"/>
      <c r="L67" s="5"/>
    </row>
    <row r="68" spans="1:12">
      <c r="A68" s="5"/>
      <c r="B68" s="5"/>
      <c r="C68" s="5"/>
      <c r="D68" s="150"/>
      <c r="E68" s="150"/>
      <c r="F68" s="150"/>
      <c r="G68" s="150"/>
      <c r="H68" s="150"/>
      <c r="I68" s="150"/>
      <c r="J68" s="150"/>
      <c r="K68" s="150"/>
      <c r="L68" s="5"/>
    </row>
    <row r="69" spans="1:12">
      <c r="A69" s="5"/>
      <c r="B69" s="5"/>
      <c r="C69" s="5"/>
      <c r="D69" s="150"/>
      <c r="E69" s="150"/>
      <c r="F69" s="150"/>
      <c r="G69" s="150"/>
      <c r="H69" s="150"/>
      <c r="I69" s="150"/>
      <c r="J69" s="150"/>
      <c r="K69" s="150"/>
      <c r="L69" s="5"/>
    </row>
    <row r="70" spans="1:12">
      <c r="A70" s="5"/>
      <c r="B70" s="5"/>
      <c r="C70" s="5"/>
      <c r="D70" s="150"/>
      <c r="E70" s="150"/>
      <c r="F70" s="150"/>
      <c r="G70" s="150"/>
      <c r="H70" s="150"/>
      <c r="I70" s="150"/>
      <c r="J70" s="150"/>
      <c r="K70" s="150"/>
      <c r="L70" s="5"/>
    </row>
    <row r="71" spans="1:12">
      <c r="A71" s="5"/>
      <c r="B71" s="5"/>
      <c r="C71" s="5"/>
      <c r="D71" s="150"/>
      <c r="E71" s="150"/>
      <c r="F71" s="150"/>
      <c r="G71" s="150"/>
      <c r="H71" s="150"/>
      <c r="I71" s="150"/>
      <c r="J71" s="150"/>
      <c r="K71" s="150"/>
      <c r="L71" s="5"/>
    </row>
    <row r="72" spans="1:12">
      <c r="A72" s="5"/>
      <c r="B72" s="5"/>
      <c r="C72" s="5"/>
      <c r="D72" s="150"/>
      <c r="E72" s="150"/>
      <c r="F72" s="150"/>
      <c r="G72" s="150"/>
      <c r="H72" s="150"/>
      <c r="I72" s="150"/>
      <c r="J72" s="150"/>
      <c r="K72" s="150"/>
      <c r="L72" s="5"/>
    </row>
    <row r="73" spans="1:12">
      <c r="A73" s="5"/>
      <c r="B73" s="5"/>
      <c r="C73" s="5"/>
      <c r="D73" s="150"/>
      <c r="E73" s="150"/>
      <c r="F73" s="150"/>
      <c r="G73" s="150"/>
      <c r="H73" s="150"/>
      <c r="I73" s="150"/>
      <c r="J73" s="150"/>
      <c r="K73" s="150"/>
      <c r="L73" s="5"/>
    </row>
    <row r="74" spans="1:12">
      <c r="A74" s="5"/>
      <c r="B74" s="5"/>
      <c r="C74" s="5"/>
      <c r="D74" s="150"/>
      <c r="E74" s="150"/>
      <c r="F74" s="150"/>
      <c r="G74" s="150"/>
      <c r="H74" s="150"/>
      <c r="I74" s="150"/>
      <c r="J74" s="150"/>
      <c r="K74" s="150"/>
      <c r="L74" s="5"/>
    </row>
    <row r="75" spans="1:12">
      <c r="A75" s="5"/>
      <c r="B75" s="5"/>
      <c r="C75" s="58"/>
      <c r="D75" s="150"/>
      <c r="E75" s="150"/>
      <c r="F75" s="150"/>
      <c r="G75" s="150"/>
      <c r="H75" s="150"/>
      <c r="I75" s="150"/>
      <c r="J75" s="150"/>
      <c r="K75" s="150"/>
      <c r="L75" s="5"/>
    </row>
    <row r="76" spans="1:12">
      <c r="A76" s="5"/>
      <c r="B76" s="5"/>
      <c r="C76" s="5"/>
      <c r="D76" s="150"/>
      <c r="E76" s="150"/>
      <c r="F76" s="150"/>
      <c r="G76" s="150"/>
      <c r="H76" s="150"/>
      <c r="I76" s="150"/>
      <c r="J76" s="150"/>
      <c r="K76" s="150"/>
      <c r="L76" s="5"/>
    </row>
    <row r="77" spans="1:12">
      <c r="A77" s="5"/>
      <c r="B77" s="5"/>
      <c r="C77" s="5"/>
      <c r="D77" s="150"/>
      <c r="E77" s="150"/>
      <c r="F77" s="150"/>
      <c r="G77" s="150"/>
      <c r="H77" s="150"/>
      <c r="I77" s="150"/>
      <c r="J77" s="150"/>
      <c r="K77" s="150"/>
      <c r="L77" s="5"/>
    </row>
    <row r="78" spans="1:12">
      <c r="A78" s="5"/>
      <c r="B78" s="5"/>
      <c r="C78" s="5"/>
      <c r="D78" s="150"/>
      <c r="E78" s="150"/>
      <c r="F78" s="150"/>
      <c r="G78" s="150"/>
      <c r="H78" s="150"/>
      <c r="I78" s="150"/>
      <c r="J78" s="150"/>
      <c r="K78" s="150"/>
      <c r="L78" s="5"/>
    </row>
    <row r="79" spans="1:12">
      <c r="A79" s="5"/>
      <c r="B79" s="5"/>
      <c r="C79" s="5"/>
      <c r="D79" s="150"/>
      <c r="E79" s="150"/>
      <c r="F79" s="150"/>
      <c r="G79" s="150"/>
      <c r="H79" s="150"/>
      <c r="I79" s="150"/>
      <c r="J79" s="150"/>
      <c r="K79" s="150"/>
      <c r="L79" s="5"/>
    </row>
    <row r="80" spans="1:12">
      <c r="A80" s="5"/>
      <c r="B80" s="5"/>
      <c r="C80" s="5"/>
      <c r="D80" s="5"/>
      <c r="E80" s="5"/>
      <c r="F80" s="5"/>
      <c r="G80" s="5"/>
      <c r="H80" s="5"/>
      <c r="I80" s="5"/>
      <c r="J80" s="5"/>
      <c r="K80" s="5"/>
      <c r="L80" s="5"/>
    </row>
    <row r="81" spans="1:12">
      <c r="A81" s="5"/>
      <c r="B81" s="5"/>
      <c r="C81" s="5"/>
      <c r="D81" s="5"/>
      <c r="E81" s="5"/>
      <c r="F81" s="5"/>
      <c r="G81" s="5"/>
      <c r="H81" s="5"/>
      <c r="I81" s="5"/>
      <c r="J81" s="5"/>
      <c r="K81" s="5"/>
      <c r="L81" s="5"/>
    </row>
    <row r="82" spans="1:12">
      <c r="A82" s="5"/>
      <c r="B82" s="5"/>
      <c r="C82" s="5"/>
      <c r="D82" s="5"/>
      <c r="E82" s="5"/>
      <c r="F82" s="5"/>
      <c r="G82" s="5"/>
      <c r="H82" s="5"/>
      <c r="I82" s="5"/>
      <c r="J82" s="5"/>
      <c r="K82" s="5"/>
      <c r="L82" s="5"/>
    </row>
    <row r="83" spans="1:12">
      <c r="A83" s="5"/>
      <c r="B83" s="5"/>
      <c r="C83" s="5"/>
      <c r="D83" s="5"/>
      <c r="E83" s="5"/>
      <c r="F83" s="5"/>
      <c r="G83" s="5"/>
      <c r="H83" s="5"/>
      <c r="I83" s="5"/>
      <c r="J83" s="5"/>
      <c r="K83" s="5"/>
      <c r="L83" s="5"/>
    </row>
    <row r="84" spans="1:12">
      <c r="A84" s="5"/>
      <c r="B84" s="5"/>
      <c r="C84" s="5"/>
      <c r="D84" s="5"/>
      <c r="E84" s="5"/>
      <c r="F84" s="5"/>
      <c r="G84" s="5"/>
      <c r="H84" s="5"/>
      <c r="I84" s="5"/>
      <c r="J84" s="5"/>
      <c r="K84" s="5"/>
      <c r="L84" s="5"/>
    </row>
    <row r="85" spans="1:12">
      <c r="A85" s="5"/>
      <c r="B85" s="5"/>
      <c r="C85" s="5"/>
      <c r="D85" s="5"/>
      <c r="E85" s="5"/>
      <c r="F85" s="5"/>
      <c r="G85" s="5"/>
      <c r="H85" s="5"/>
      <c r="I85" s="5"/>
      <c r="J85" s="5"/>
      <c r="K85" s="5"/>
      <c r="L85" s="5"/>
    </row>
    <row r="86" spans="1:12">
      <c r="A86" s="5"/>
      <c r="B86" s="5"/>
      <c r="C86" s="5"/>
      <c r="D86" s="5"/>
      <c r="E86" s="5"/>
      <c r="F86" s="5"/>
      <c r="G86" s="5"/>
      <c r="H86" s="5"/>
      <c r="I86" s="5"/>
      <c r="J86" s="5"/>
      <c r="K86" s="5"/>
      <c r="L86" s="5"/>
    </row>
    <row r="87" spans="1:12">
      <c r="A87" s="5"/>
      <c r="B87" s="5"/>
      <c r="C87" s="5"/>
      <c r="D87" s="5"/>
      <c r="E87" s="5"/>
      <c r="F87" s="5"/>
      <c r="G87" s="5"/>
      <c r="H87" s="5"/>
      <c r="I87" s="5"/>
      <c r="J87" s="5"/>
      <c r="K87" s="5"/>
      <c r="L87" s="5"/>
    </row>
    <row r="88" spans="1:12">
      <c r="A88" s="5"/>
      <c r="B88" s="5"/>
      <c r="C88" s="5"/>
      <c r="D88" s="5"/>
      <c r="E88" s="5"/>
      <c r="F88" s="5"/>
      <c r="G88" s="5"/>
      <c r="H88" s="5"/>
      <c r="I88" s="5"/>
      <c r="J88" s="5"/>
      <c r="K88" s="5"/>
      <c r="L88" s="5"/>
    </row>
    <row r="89" spans="1:12">
      <c r="A89" s="5"/>
      <c r="B89" s="5"/>
      <c r="C89" s="5"/>
      <c r="D89" s="5"/>
      <c r="E89" s="5"/>
      <c r="F89" s="5"/>
      <c r="G89" s="5"/>
      <c r="H89" s="5"/>
      <c r="I89" s="5"/>
      <c r="J89" s="5"/>
      <c r="K89" s="5"/>
      <c r="L89" s="5"/>
    </row>
    <row r="90" spans="1:12">
      <c r="A90" s="5"/>
      <c r="B90" s="5"/>
      <c r="C90" s="5"/>
      <c r="D90" s="5"/>
      <c r="E90" s="5"/>
      <c r="F90" s="5"/>
      <c r="G90" s="5"/>
      <c r="H90" s="5"/>
      <c r="I90" s="5"/>
      <c r="J90" s="5"/>
      <c r="K90" s="5"/>
      <c r="L90" s="5"/>
    </row>
    <row r="91" spans="1:12">
      <c r="A91" s="5"/>
      <c r="B91" s="5"/>
      <c r="C91" s="5"/>
      <c r="D91" s="5"/>
      <c r="E91" s="5"/>
      <c r="F91" s="5"/>
      <c r="G91" s="5"/>
      <c r="H91" s="5"/>
      <c r="I91" s="5"/>
      <c r="J91" s="5"/>
      <c r="K91" s="5"/>
      <c r="L91" s="5"/>
    </row>
    <row r="92" spans="1:12">
      <c r="A92" s="5"/>
      <c r="B92" s="5"/>
      <c r="C92" s="5"/>
      <c r="D92" s="5"/>
      <c r="E92" s="5"/>
      <c r="F92" s="5"/>
      <c r="G92" s="5"/>
      <c r="H92" s="5"/>
      <c r="I92" s="5"/>
      <c r="J92" s="5"/>
      <c r="K92" s="5"/>
      <c r="L92" s="5"/>
    </row>
    <row r="93" spans="1:12">
      <c r="A93" s="5"/>
      <c r="B93" s="5"/>
      <c r="C93" s="5"/>
      <c r="D93" s="5"/>
      <c r="E93" s="5"/>
      <c r="F93" s="5"/>
      <c r="G93" s="5"/>
      <c r="H93" s="5"/>
      <c r="I93" s="5"/>
      <c r="J93" s="5"/>
      <c r="K93" s="5"/>
      <c r="L93" s="5"/>
    </row>
    <row r="94" spans="1:12">
      <c r="A94" s="5"/>
      <c r="B94" s="5"/>
      <c r="C94" s="5"/>
      <c r="D94" s="5"/>
      <c r="E94" s="5"/>
      <c r="F94" s="5"/>
      <c r="G94" s="5"/>
      <c r="H94" s="5"/>
      <c r="I94" s="5"/>
      <c r="J94" s="5"/>
      <c r="K94" s="5"/>
      <c r="L94" s="5"/>
    </row>
    <row r="95" spans="1:12">
      <c r="A95" s="5"/>
      <c r="B95" s="5"/>
      <c r="C95" s="5"/>
      <c r="D95" s="5"/>
      <c r="E95" s="5"/>
      <c r="F95" s="5"/>
      <c r="G95" s="5"/>
      <c r="H95" s="5"/>
      <c r="I95" s="5"/>
      <c r="J95" s="5"/>
      <c r="K95" s="5"/>
      <c r="L95" s="5"/>
    </row>
    <row r="96" spans="1:12">
      <c r="A96" s="5"/>
      <c r="B96" s="5"/>
      <c r="C96" s="5"/>
      <c r="D96" s="5"/>
      <c r="E96" s="5"/>
      <c r="F96" s="5"/>
      <c r="G96" s="5"/>
      <c r="H96" s="5"/>
      <c r="I96" s="5"/>
      <c r="J96" s="5"/>
      <c r="K96" s="5"/>
      <c r="L96" s="5"/>
    </row>
    <row r="97" spans="1:12">
      <c r="A97" s="5"/>
      <c r="B97" s="5"/>
      <c r="C97" s="5"/>
      <c r="D97" s="5"/>
      <c r="E97" s="5"/>
      <c r="F97" s="5"/>
      <c r="G97" s="5"/>
      <c r="H97" s="5"/>
      <c r="I97" s="5"/>
      <c r="J97" s="5"/>
      <c r="K97" s="5"/>
      <c r="L97" s="5"/>
    </row>
    <row r="98" spans="1:12">
      <c r="A98" s="5"/>
      <c r="B98" s="5"/>
      <c r="C98" s="5"/>
      <c r="D98" s="5"/>
      <c r="E98" s="5"/>
      <c r="F98" s="5"/>
      <c r="G98" s="5"/>
      <c r="H98" s="5"/>
      <c r="I98" s="5"/>
      <c r="J98" s="5"/>
      <c r="K98" s="5"/>
      <c r="L98" s="5"/>
    </row>
    <row r="99" spans="1:12">
      <c r="A99" s="5"/>
      <c r="B99" s="5"/>
      <c r="C99" s="5"/>
      <c r="D99" s="5"/>
      <c r="E99" s="5"/>
      <c r="F99" s="5"/>
      <c r="G99" s="5"/>
      <c r="H99" s="5"/>
      <c r="I99" s="5"/>
      <c r="J99" s="5"/>
      <c r="K99" s="5"/>
      <c r="L99" s="5"/>
    </row>
    <row r="100" spans="1:12">
      <c r="A100" s="5"/>
      <c r="B100" s="5"/>
      <c r="C100" s="5"/>
      <c r="D100" s="5"/>
      <c r="E100" s="5"/>
      <c r="F100" s="5"/>
      <c r="G100" s="5"/>
      <c r="H100" s="5"/>
      <c r="I100" s="5"/>
      <c r="J100" s="5"/>
      <c r="K100" s="5"/>
      <c r="L100" s="5"/>
    </row>
    <row r="101" spans="1:12">
      <c r="A101" s="5"/>
      <c r="B101" s="5"/>
      <c r="C101" s="5"/>
      <c r="D101" s="5"/>
      <c r="E101" s="5"/>
      <c r="F101" s="5"/>
      <c r="G101" s="5"/>
      <c r="H101" s="5"/>
      <c r="I101" s="5"/>
      <c r="J101" s="5"/>
      <c r="K101" s="5"/>
      <c r="L101" s="5"/>
    </row>
    <row r="102" spans="1:12">
      <c r="A102" s="5"/>
      <c r="B102" s="5"/>
      <c r="C102" s="5"/>
      <c r="D102" s="5"/>
      <c r="E102" s="5"/>
      <c r="F102" s="5"/>
      <c r="G102" s="5"/>
      <c r="H102" s="5"/>
      <c r="I102" s="5"/>
      <c r="J102" s="5"/>
      <c r="K102" s="5"/>
      <c r="L102" s="5"/>
    </row>
    <row r="103" spans="1:12">
      <c r="A103" s="5"/>
      <c r="B103" s="5"/>
      <c r="C103" s="5"/>
      <c r="D103" s="5"/>
      <c r="E103" s="5"/>
      <c r="F103" s="5"/>
      <c r="G103" s="5"/>
      <c r="H103" s="5"/>
      <c r="I103" s="5"/>
      <c r="J103" s="5"/>
      <c r="K103" s="5"/>
      <c r="L103" s="5"/>
    </row>
    <row r="104" spans="1:12">
      <c r="A104" s="5"/>
      <c r="B104" s="5"/>
      <c r="C104" s="5"/>
      <c r="D104" s="5"/>
      <c r="E104" s="5"/>
      <c r="F104" s="5"/>
      <c r="G104" s="5"/>
      <c r="H104" s="5"/>
      <c r="I104" s="5"/>
      <c r="J104" s="5"/>
      <c r="K104" s="5"/>
      <c r="L104" s="5"/>
    </row>
    <row r="105" spans="1:12">
      <c r="A105" s="5"/>
      <c r="B105" s="5"/>
      <c r="C105" s="5"/>
      <c r="D105" s="5"/>
      <c r="E105" s="5"/>
      <c r="F105" s="5"/>
      <c r="G105" s="5"/>
      <c r="H105" s="5"/>
      <c r="I105" s="5"/>
      <c r="J105" s="5"/>
      <c r="K105" s="5"/>
      <c r="L105" s="5"/>
    </row>
    <row r="106" spans="1:12">
      <c r="A106" s="5"/>
      <c r="B106" s="5"/>
      <c r="C106" s="5"/>
      <c r="D106" s="5"/>
      <c r="E106" s="5"/>
      <c r="F106" s="5"/>
      <c r="G106" s="5"/>
      <c r="H106" s="5"/>
      <c r="I106" s="5"/>
      <c r="J106" s="5"/>
      <c r="K106" s="5"/>
      <c r="L106" s="5"/>
    </row>
    <row r="107" spans="1:12">
      <c r="A107" s="5"/>
      <c r="B107" s="5"/>
      <c r="C107" s="5"/>
      <c r="D107" s="5"/>
      <c r="E107" s="5"/>
      <c r="F107" s="5"/>
      <c r="G107" s="5"/>
      <c r="H107" s="5"/>
      <c r="I107" s="5"/>
      <c r="J107" s="5"/>
      <c r="K107" s="5"/>
      <c r="L107" s="5"/>
    </row>
    <row r="108" spans="1:12">
      <c r="A108" s="5"/>
      <c r="B108" s="5"/>
      <c r="C108" s="5"/>
      <c r="D108" s="5"/>
      <c r="E108" s="5"/>
      <c r="F108" s="5"/>
      <c r="G108" s="5"/>
      <c r="H108" s="5"/>
      <c r="I108" s="5"/>
      <c r="J108" s="5"/>
      <c r="K108" s="5"/>
      <c r="L108" s="5"/>
    </row>
    <row r="109" spans="1:12">
      <c r="A109" s="5"/>
      <c r="B109" s="5"/>
      <c r="C109" s="5"/>
      <c r="D109" s="5"/>
      <c r="E109" s="5"/>
      <c r="F109" s="5"/>
      <c r="G109" s="5"/>
      <c r="H109" s="5"/>
      <c r="I109" s="5"/>
      <c r="J109" s="5"/>
      <c r="K109" s="5"/>
      <c r="L109" s="5"/>
    </row>
    <row r="110" spans="1:12">
      <c r="A110" s="5"/>
      <c r="B110" s="5"/>
      <c r="C110" s="5"/>
      <c r="D110" s="5"/>
      <c r="E110" s="5"/>
      <c r="F110" s="5"/>
      <c r="G110" s="5"/>
      <c r="H110" s="5"/>
      <c r="I110" s="5"/>
      <c r="J110" s="5"/>
      <c r="K110" s="5"/>
      <c r="L110" s="5"/>
    </row>
    <row r="111" spans="1:12">
      <c r="A111" s="5"/>
      <c r="B111" s="5"/>
      <c r="C111" s="5"/>
      <c r="D111" s="5"/>
      <c r="E111" s="5"/>
      <c r="F111" s="5"/>
      <c r="G111" s="5"/>
      <c r="H111" s="5"/>
      <c r="I111" s="5"/>
      <c r="J111" s="5"/>
      <c r="K111" s="5"/>
      <c r="L111" s="5"/>
    </row>
    <row r="112" spans="1:12">
      <c r="A112" s="5"/>
      <c r="B112" s="5"/>
      <c r="C112" s="5"/>
      <c r="D112" s="5"/>
      <c r="E112" s="5"/>
      <c r="F112" s="5"/>
      <c r="G112" s="5"/>
      <c r="H112" s="5"/>
      <c r="I112" s="5"/>
      <c r="J112" s="5"/>
      <c r="K112" s="5"/>
      <c r="L112" s="5"/>
    </row>
    <row r="113" spans="1:12">
      <c r="A113" s="5"/>
      <c r="B113" s="5"/>
      <c r="C113" s="5"/>
      <c r="D113" s="5"/>
      <c r="E113" s="5"/>
      <c r="F113" s="5"/>
      <c r="G113" s="5"/>
      <c r="H113" s="5"/>
      <c r="I113" s="5"/>
      <c r="J113" s="5"/>
      <c r="K113" s="5"/>
      <c r="L113" s="5"/>
    </row>
    <row r="114" spans="1:12">
      <c r="A114" s="5"/>
      <c r="B114" s="5"/>
      <c r="C114" s="5"/>
      <c r="D114" s="5"/>
      <c r="E114" s="5"/>
      <c r="F114" s="5"/>
      <c r="G114" s="5"/>
      <c r="H114" s="5"/>
      <c r="I114" s="5"/>
      <c r="J114" s="5"/>
      <c r="K114" s="5"/>
      <c r="L114" s="5"/>
    </row>
    <row r="115" spans="1:12">
      <c r="A115" s="5"/>
      <c r="B115" s="5"/>
      <c r="C115" s="5"/>
      <c r="D115" s="5"/>
      <c r="E115" s="5"/>
      <c r="F115" s="5"/>
      <c r="G115" s="5"/>
      <c r="H115" s="5"/>
      <c r="I115" s="5"/>
      <c r="J115" s="5"/>
      <c r="K115" s="5"/>
      <c r="L115" s="5"/>
    </row>
    <row r="116" spans="1:12">
      <c r="A116" s="5"/>
      <c r="B116" s="5"/>
      <c r="C116" s="5"/>
      <c r="D116" s="5"/>
      <c r="E116" s="5"/>
      <c r="F116" s="5"/>
      <c r="G116" s="5"/>
      <c r="H116" s="5"/>
      <c r="I116" s="5"/>
      <c r="J116" s="5"/>
      <c r="K116" s="5"/>
      <c r="L116" s="5"/>
    </row>
    <row r="117" spans="1:12">
      <c r="A117" s="5"/>
      <c r="B117" s="5"/>
      <c r="C117" s="5"/>
      <c r="D117" s="5"/>
      <c r="E117" s="5"/>
      <c r="F117" s="5"/>
      <c r="G117" s="5"/>
      <c r="H117" s="5"/>
      <c r="I117" s="5"/>
      <c r="J117" s="5"/>
      <c r="K117" s="5"/>
      <c r="L117" s="5"/>
    </row>
    <row r="118" spans="1:12">
      <c r="A118" s="5"/>
      <c r="B118" s="5"/>
      <c r="C118" s="5"/>
      <c r="D118" s="5"/>
      <c r="E118" s="5"/>
      <c r="F118" s="5"/>
      <c r="G118" s="5"/>
      <c r="H118" s="5"/>
      <c r="I118" s="5"/>
      <c r="J118" s="5"/>
      <c r="K118" s="5"/>
      <c r="L118" s="5"/>
    </row>
    <row r="119" spans="1:12">
      <c r="A119" s="5"/>
      <c r="B119" s="5"/>
      <c r="C119" s="5"/>
      <c r="D119" s="5"/>
      <c r="E119" s="5"/>
      <c r="F119" s="5"/>
      <c r="G119" s="5"/>
      <c r="H119" s="5"/>
      <c r="I119" s="5"/>
      <c r="J119" s="5"/>
      <c r="K119" s="5"/>
      <c r="L119" s="5"/>
    </row>
    <row r="120" spans="1:12">
      <c r="A120" s="5"/>
      <c r="B120" s="5"/>
      <c r="C120" s="5"/>
      <c r="D120" s="5"/>
      <c r="E120" s="5"/>
      <c r="F120" s="5"/>
      <c r="G120" s="5"/>
      <c r="H120" s="5"/>
      <c r="I120" s="5"/>
      <c r="J120" s="5"/>
      <c r="K120" s="5"/>
      <c r="L120" s="5"/>
    </row>
    <row r="121" spans="1:12">
      <c r="A121" s="5"/>
      <c r="B121" s="5"/>
      <c r="C121" s="5"/>
      <c r="D121" s="5"/>
      <c r="E121" s="5"/>
      <c r="F121" s="5"/>
      <c r="G121" s="5"/>
      <c r="H121" s="5"/>
      <c r="I121" s="5"/>
      <c r="J121" s="5"/>
      <c r="K121" s="5"/>
      <c r="L121" s="5"/>
    </row>
    <row r="122" spans="1:12">
      <c r="A122" s="5"/>
      <c r="B122" s="5"/>
      <c r="C122" s="5"/>
      <c r="D122" s="5"/>
      <c r="E122" s="5"/>
      <c r="F122" s="5"/>
      <c r="G122" s="5"/>
      <c r="H122" s="5"/>
      <c r="I122" s="5"/>
      <c r="J122" s="5"/>
      <c r="K122" s="5"/>
      <c r="L122" s="5"/>
    </row>
    <row r="123" spans="1:12">
      <c r="A123" s="5"/>
      <c r="B123" s="5"/>
      <c r="C123" s="5"/>
      <c r="D123" s="5"/>
      <c r="E123" s="5"/>
      <c r="F123" s="5"/>
      <c r="G123" s="5"/>
      <c r="H123" s="5"/>
      <c r="I123" s="5"/>
      <c r="J123" s="5"/>
      <c r="K123" s="5"/>
      <c r="L123" s="5"/>
    </row>
    <row r="124" spans="1:12">
      <c r="A124" s="5"/>
      <c r="B124" s="5"/>
      <c r="C124" s="5"/>
      <c r="D124" s="5"/>
      <c r="E124" s="5"/>
      <c r="F124" s="5"/>
      <c r="G124" s="5"/>
      <c r="H124" s="5"/>
      <c r="I124" s="5"/>
      <c r="J124" s="5"/>
      <c r="K124" s="5"/>
      <c r="L124" s="5"/>
    </row>
    <row r="125" spans="1:12">
      <c r="A125" s="5"/>
      <c r="B125" s="5"/>
      <c r="C125" s="5"/>
      <c r="D125" s="5"/>
      <c r="E125" s="5"/>
      <c r="F125" s="5"/>
      <c r="G125" s="5"/>
      <c r="H125" s="5"/>
      <c r="I125" s="5"/>
      <c r="J125" s="5"/>
      <c r="K125" s="5"/>
      <c r="L125" s="5"/>
    </row>
    <row r="126" spans="1:12">
      <c r="A126" s="5"/>
      <c r="B126" s="5"/>
      <c r="C126" s="5"/>
      <c r="D126" s="5"/>
      <c r="E126" s="5"/>
      <c r="F126" s="5"/>
      <c r="G126" s="5"/>
      <c r="H126" s="5"/>
      <c r="I126" s="5"/>
      <c r="J126" s="5"/>
      <c r="K126" s="5"/>
      <c r="L126" s="5"/>
    </row>
    <row r="127" spans="1:12">
      <c r="A127" s="5"/>
      <c r="B127" s="5"/>
      <c r="C127" s="5"/>
      <c r="D127" s="5"/>
      <c r="E127" s="5"/>
      <c r="F127" s="5"/>
      <c r="G127" s="5"/>
      <c r="H127" s="5"/>
      <c r="I127" s="5"/>
      <c r="J127" s="5"/>
      <c r="K127" s="5"/>
      <c r="L127" s="5"/>
    </row>
    <row r="128" spans="1:12">
      <c r="A128" s="5"/>
      <c r="B128" s="5"/>
      <c r="C128" s="5"/>
      <c r="D128" s="5"/>
      <c r="E128" s="5"/>
      <c r="F128" s="5"/>
      <c r="G128" s="5"/>
      <c r="H128" s="5"/>
      <c r="I128" s="5"/>
      <c r="J128" s="5"/>
      <c r="K128" s="5"/>
      <c r="L128" s="5"/>
    </row>
    <row r="129" spans="1:12">
      <c r="A129" s="5"/>
      <c r="B129" s="5"/>
      <c r="C129" s="5"/>
      <c r="D129" s="5"/>
      <c r="E129" s="5"/>
      <c r="F129" s="5"/>
      <c r="G129" s="5"/>
      <c r="H129" s="5"/>
      <c r="I129" s="5"/>
      <c r="J129" s="5"/>
      <c r="K129" s="5"/>
      <c r="L129" s="5"/>
    </row>
    <row r="130" spans="1:12">
      <c r="A130" s="5"/>
      <c r="B130" s="5"/>
      <c r="C130" s="5"/>
      <c r="D130" s="5"/>
      <c r="E130" s="5"/>
      <c r="F130" s="5"/>
      <c r="G130" s="5"/>
      <c r="H130" s="5"/>
      <c r="I130" s="5"/>
      <c r="J130" s="5"/>
      <c r="K130" s="5"/>
      <c r="L130" s="5"/>
    </row>
    <row r="131" spans="1:12">
      <c r="A131" s="5"/>
      <c r="B131" s="5"/>
      <c r="C131" s="5"/>
      <c r="D131" s="5"/>
      <c r="E131" s="5"/>
      <c r="F131" s="5"/>
      <c r="G131" s="5"/>
      <c r="H131" s="5"/>
      <c r="I131" s="5"/>
      <c r="J131" s="5"/>
      <c r="K131" s="5"/>
      <c r="L131" s="5"/>
    </row>
    <row r="132" spans="1:12">
      <c r="A132" s="5"/>
      <c r="B132" s="5"/>
      <c r="C132" s="5"/>
      <c r="D132" s="5"/>
      <c r="E132" s="5"/>
      <c r="F132" s="5"/>
      <c r="G132" s="5"/>
      <c r="H132" s="5"/>
      <c r="I132" s="5"/>
      <c r="J132" s="5"/>
      <c r="K132" s="5"/>
      <c r="L132" s="5"/>
    </row>
    <row r="133" spans="1:12">
      <c r="A133" s="5"/>
      <c r="B133" s="5"/>
      <c r="C133" s="5"/>
      <c r="D133" s="5"/>
      <c r="E133" s="5"/>
      <c r="F133" s="5"/>
      <c r="G133" s="5"/>
      <c r="H133" s="5"/>
      <c r="I133" s="5"/>
      <c r="J133" s="5"/>
      <c r="K133" s="5"/>
      <c r="L133" s="5"/>
    </row>
    <row r="134" spans="1:12">
      <c r="A134" s="5"/>
      <c r="B134" s="5"/>
      <c r="C134" s="5"/>
      <c r="D134" s="5"/>
      <c r="E134" s="5"/>
      <c r="F134" s="5"/>
      <c r="G134" s="5"/>
      <c r="H134" s="5"/>
      <c r="I134" s="5"/>
      <c r="J134" s="5"/>
      <c r="K134" s="5"/>
      <c r="L134" s="5"/>
    </row>
    <row r="135" spans="1:12">
      <c r="A135" s="5"/>
      <c r="B135" s="5"/>
      <c r="C135" s="5"/>
      <c r="D135" s="5"/>
      <c r="E135" s="5"/>
      <c r="F135" s="5"/>
      <c r="G135" s="5"/>
      <c r="H135" s="5"/>
      <c r="I135" s="5"/>
      <c r="J135" s="5"/>
      <c r="K135" s="5"/>
      <c r="L135" s="5"/>
    </row>
  </sheetData>
  <mergeCells count="1">
    <mergeCell ref="A2:K2"/>
  </mergeCells>
  <printOptions horizontalCentered="1" verticalCentered="1"/>
  <pageMargins left="0.15748031496062992" right="0.15748031496062992" top="0.15748031496062992" bottom="0.16" header="3.937007874015748E-2" footer="0.16"/>
  <pageSetup paperSize="9" scale="66" orientation="portrait" horizontalDpi="4294967295" verticalDpi="4294967295" r:id="rId1"/>
  <headerFooter alignWithMargins="0"/>
  <ignoredErrors>
    <ignoredError sqref="D6:K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2.75"/>
  <sheetData>
    <row r="1" spans="1:1">
      <c r="A1" s="3" t="s">
        <v>48</v>
      </c>
    </row>
    <row r="2" spans="1:1">
      <c r="A2" s="3" t="s">
        <v>49</v>
      </c>
    </row>
    <row r="3" spans="1:1">
      <c r="A3" s="1" t="s">
        <v>2</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30</vt:i4>
      </vt:variant>
      <vt:variant>
        <vt:lpstr>Intervalli denominati</vt:lpstr>
      </vt:variant>
      <vt:variant>
        <vt:i4>28</vt:i4>
      </vt:variant>
    </vt:vector>
  </HeadingPairs>
  <TitlesOfParts>
    <vt:vector size="58" baseType="lpstr">
      <vt:lpstr>FRONTPAGE</vt:lpstr>
      <vt:lpstr>Index</vt:lpstr>
      <vt:lpstr>Income Statement</vt:lpstr>
      <vt:lpstr>Balance Sheet</vt:lpstr>
      <vt:lpstr>Core Bank</vt:lpstr>
      <vt:lpstr>Asset Quality Core Bank</vt:lpstr>
      <vt:lpstr>Asset Quality - Country</vt:lpstr>
      <vt:lpstr>Asset Quality Non-Core</vt:lpstr>
      <vt:lpstr>_NAR_</vt:lpstr>
      <vt:lpstr>Capital</vt:lpstr>
      <vt:lpstr>Commercial Bank - Italy</vt:lpstr>
      <vt:lpstr>Commercial Bank - Germany</vt:lpstr>
      <vt:lpstr>Commercial Bank - Austria</vt:lpstr>
      <vt:lpstr>CIB</vt:lpstr>
      <vt:lpstr>CIB Managerial Data</vt:lpstr>
      <vt:lpstr>Poland</vt:lpstr>
      <vt:lpstr>Asset Management</vt:lpstr>
      <vt:lpstr>Asset Gathering</vt:lpstr>
      <vt:lpstr>GBS – CC – Elisions</vt:lpstr>
      <vt:lpstr>CEE</vt:lpstr>
      <vt:lpstr>CEE - Bosnia</vt:lpstr>
      <vt:lpstr>CEE - Bulgaria</vt:lpstr>
      <vt:lpstr>CEE - Croatia</vt:lpstr>
      <vt:lpstr>CEE - Czech Republic &amp; Slovakia</vt:lpstr>
      <vt:lpstr>CEE - Hungary</vt:lpstr>
      <vt:lpstr>CEE - Romania</vt:lpstr>
      <vt:lpstr>CEE - Russia</vt:lpstr>
      <vt:lpstr>CEE - Serbia</vt:lpstr>
      <vt:lpstr>CEE - Slovenia</vt:lpstr>
      <vt:lpstr>Non-Core</vt:lpstr>
      <vt:lpstr>'Asset Gathering'!Area_stampa</vt:lpstr>
      <vt:lpstr>'Asset Management'!Area_stampa</vt:lpstr>
      <vt:lpstr>'Asset Quality - Country'!Area_stampa</vt:lpstr>
      <vt:lpstr>'Asset Quality Core Bank'!Area_stampa</vt:lpstr>
      <vt:lpstr>'Asset Quality Non-Core'!Area_stampa</vt:lpstr>
      <vt:lpstr>'Balance Sheet'!Area_stampa</vt:lpstr>
      <vt:lpstr>Capital!Area_stampa</vt:lpstr>
      <vt:lpstr>CEE!Area_stampa</vt:lpstr>
      <vt:lpstr>'CEE - Bosnia'!Area_stampa</vt:lpstr>
      <vt:lpstr>'CEE - Bulgaria'!Area_stampa</vt:lpstr>
      <vt:lpstr>'CEE - Croatia'!Area_stampa</vt:lpstr>
      <vt:lpstr>'CEE - Czech Republic &amp; Slovakia'!Area_stampa</vt:lpstr>
      <vt:lpstr>'CEE - Hungary'!Area_stampa</vt:lpstr>
      <vt:lpstr>'CEE - Romania'!Area_stampa</vt:lpstr>
      <vt:lpstr>'CEE - Russia'!Area_stampa</vt:lpstr>
      <vt:lpstr>'CEE - Serbia'!Area_stampa</vt:lpstr>
      <vt:lpstr>'CEE - Slovenia'!Area_stampa</vt:lpstr>
      <vt:lpstr>CIB!Area_stampa</vt:lpstr>
      <vt:lpstr>'CIB Managerial Data'!Area_stampa</vt:lpstr>
      <vt:lpstr>'Commercial Bank - Austria'!Area_stampa</vt:lpstr>
      <vt:lpstr>'Commercial Bank - Germany'!Area_stampa</vt:lpstr>
      <vt:lpstr>'Commercial Bank - Italy'!Area_stampa</vt:lpstr>
      <vt:lpstr>'Core Bank'!Area_stampa</vt:lpstr>
      <vt:lpstr>FRONTPAGE!Area_stampa</vt:lpstr>
      <vt:lpstr>'GBS – CC – Elisions'!Area_stampa</vt:lpstr>
      <vt:lpstr>'Income Statement'!Area_stampa</vt:lpstr>
      <vt:lpstr>'Non-Core'!Area_stampa</vt:lpstr>
      <vt:lpstr>Poland!Area_stampa</vt:lpstr>
    </vt:vector>
  </TitlesOfParts>
  <Company>Unicredit Servizi Informativi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Raffaele Congedo</dc:creator>
  <cp:lastModifiedBy>RITA LOMBARDO</cp:lastModifiedBy>
  <cp:lastPrinted>2014-08-02T10:01:26Z</cp:lastPrinted>
  <dcterms:created xsi:type="dcterms:W3CDTF">2011-09-29T14:09:15Z</dcterms:created>
  <dcterms:modified xsi:type="dcterms:W3CDTF">2015-02-17T14:32:32Z</dcterms:modified>
</cp:coreProperties>
</file>